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always" defaultThemeVersion="124226"/>
  <mc:AlternateContent xmlns:mc="http://schemas.openxmlformats.org/markup-compatibility/2006">
    <mc:Choice Requires="x15">
      <x15ac:absPath xmlns:x15ac="http://schemas.microsoft.com/office/spreadsheetml/2010/11/ac" url="H:\Advising\Templates_Plan\"/>
    </mc:Choice>
  </mc:AlternateContent>
  <xr:revisionPtr revIDLastSave="0" documentId="13_ncr:1_{385A6EC1-51D7-4693-A7B4-4A75DF5D8225}" xr6:coauthVersionLast="47" xr6:coauthVersionMax="47" xr10:uidLastSave="{00000000-0000-0000-0000-000000000000}"/>
  <bookViews>
    <workbookView xWindow="1320" yWindow="1635" windowWidth="29310" windowHeight="19215" xr2:uid="{00000000-000D-0000-FFFF-FFFF00000000}"/>
  </bookViews>
  <sheets>
    <sheet name="Academic Plan_TEMPLATE" sheetId="6" r:id="rId1"/>
    <sheet name="Sheet2" sheetId="8" r:id="rId2"/>
  </sheets>
  <externalReferences>
    <externalReference r:id="rId3"/>
  </externalReferences>
  <definedNames>
    <definedName name="DesignElective">'Academic Plan_TEMPLATE'!$C$72</definedName>
    <definedName name="ENGLCOMPA">Sheet2!$D$1:$D$2</definedName>
    <definedName name="ENGLCOMPB">Sheet2!$E$1:$E$2</definedName>
    <definedName name="Grade">Sheet2!$D$1:$E$5</definedName>
    <definedName name="Grades">Sheet2!$C$1</definedName>
    <definedName name="j">[1]Sheet2!$A$1:$A$4</definedName>
    <definedName name="LBST">Sheet2!$F$1:$F$3</definedName>
    <definedName name="MEGR_3221_or_MEGR_3216">Sheet2!$J$1:$J$2</definedName>
    <definedName name="NumGrade">Sheet2!$C$1:$C$5</definedName>
    <definedName name="_xlnm.Print_Area" localSheetId="0">'Academic Plan_TEMPLATE'!$A$1:$R$89</definedName>
    <definedName name="Semester">Sheet2!$A$1:$A$4</definedName>
    <definedName name="Year">Sheet2!$B$1:$B$16</definedName>
  </definedNames>
  <calcPr calcId="191029"/>
</workbook>
</file>

<file path=xl/calcChain.xml><?xml version="1.0" encoding="utf-8"?>
<calcChain xmlns="http://schemas.openxmlformats.org/spreadsheetml/2006/main">
  <c r="AD7" i="6" l="1"/>
  <c r="AC7" i="6" l="1"/>
  <c r="J6" i="6" s="1"/>
  <c r="N71" i="6"/>
  <c r="N69" i="6"/>
  <c r="D19" i="6"/>
  <c r="D17" i="6"/>
  <c r="H30" i="6"/>
  <c r="Y73" i="6" l="1"/>
  <c r="X73" i="6"/>
  <c r="W73" i="6"/>
  <c r="V73" i="6"/>
  <c r="AA73" i="6" s="1"/>
  <c r="H67" i="6" l="1"/>
  <c r="R67" i="6"/>
  <c r="V67" i="6"/>
  <c r="W67" i="6"/>
  <c r="X67" i="6"/>
  <c r="Y67" i="6"/>
  <c r="L72" i="6"/>
  <c r="K72" i="6"/>
  <c r="L71" i="6"/>
  <c r="R73" i="6"/>
  <c r="H73" i="6"/>
  <c r="H36" i="6" l="1"/>
  <c r="Q21" i="6" l="1"/>
  <c r="H5" i="6"/>
  <c r="H58" i="6" l="1"/>
  <c r="R58" i="6"/>
  <c r="R71" i="6"/>
  <c r="R69" i="6"/>
  <c r="R65" i="6"/>
  <c r="H71" i="6"/>
  <c r="H69" i="6"/>
  <c r="H65" i="6"/>
  <c r="H50" i="6"/>
  <c r="H48" i="6"/>
  <c r="H46" i="6"/>
  <c r="H44" i="6"/>
  <c r="H42" i="6"/>
  <c r="R50" i="6"/>
  <c r="R48" i="6"/>
  <c r="R46" i="6"/>
  <c r="R44" i="6"/>
  <c r="R42" i="6"/>
  <c r="R52" i="6"/>
  <c r="H52" i="6"/>
  <c r="R38" i="6"/>
  <c r="R36" i="6"/>
  <c r="R34" i="6"/>
  <c r="R32" i="6"/>
  <c r="R30" i="6"/>
  <c r="H38" i="6"/>
  <c r="H34" i="6"/>
  <c r="H32" i="6"/>
  <c r="R28" i="6"/>
  <c r="R26" i="6"/>
  <c r="H28" i="6"/>
  <c r="H26" i="6"/>
  <c r="R21" i="6"/>
  <c r="R19" i="6"/>
  <c r="R17" i="6"/>
  <c r="R15" i="6"/>
  <c r="R13" i="6"/>
  <c r="R11" i="6"/>
  <c r="H19" i="6"/>
  <c r="H17" i="6"/>
  <c r="H15" i="6"/>
  <c r="H13" i="6"/>
  <c r="H11" i="6"/>
  <c r="X11" i="6"/>
  <c r="X13" i="6"/>
  <c r="X15" i="6"/>
  <c r="X17" i="6"/>
  <c r="X19" i="6"/>
  <c r="X21" i="6"/>
  <c r="X26" i="6"/>
  <c r="X28" i="6"/>
  <c r="X30" i="6"/>
  <c r="X32" i="6"/>
  <c r="X34" i="6"/>
  <c r="X36" i="6"/>
  <c r="X42" i="6"/>
  <c r="AB42" i="6" s="1"/>
  <c r="X44" i="6"/>
  <c r="X46" i="6"/>
  <c r="X48" i="6"/>
  <c r="X50" i="6"/>
  <c r="X52" i="6"/>
  <c r="X58" i="6"/>
  <c r="X65" i="6"/>
  <c r="X69" i="6"/>
  <c r="X71" i="6"/>
  <c r="Y11" i="6"/>
  <c r="Y13" i="6"/>
  <c r="Y15" i="6"/>
  <c r="Y17" i="6"/>
  <c r="Y19" i="6"/>
  <c r="Y21" i="6"/>
  <c r="Y26" i="6"/>
  <c r="Y28" i="6"/>
  <c r="Y30" i="6"/>
  <c r="Y32" i="6"/>
  <c r="Y34" i="6"/>
  <c r="Y36" i="6"/>
  <c r="Y42" i="6"/>
  <c r="Y44" i="6"/>
  <c r="Y46" i="6"/>
  <c r="Y48" i="6"/>
  <c r="Y50" i="6"/>
  <c r="Y52" i="6"/>
  <c r="Y58" i="6"/>
  <c r="Y65" i="6"/>
  <c r="Y69" i="6"/>
  <c r="Y71" i="6"/>
  <c r="V11" i="6"/>
  <c r="AB28" i="6" s="1"/>
  <c r="V13" i="6"/>
  <c r="V15" i="6"/>
  <c r="V17" i="6"/>
  <c r="V19" i="6"/>
  <c r="V26" i="6"/>
  <c r="V28" i="6"/>
  <c r="V30" i="6"/>
  <c r="V32" i="6"/>
  <c r="V34" i="6"/>
  <c r="V36" i="6"/>
  <c r="V42" i="6"/>
  <c r="V44" i="6"/>
  <c r="V46" i="6"/>
  <c r="V48" i="6"/>
  <c r="V50" i="6"/>
  <c r="V52" i="6"/>
  <c r="AA52" i="6" s="1"/>
  <c r="V58" i="6"/>
  <c r="V65" i="6"/>
  <c r="V69" i="6"/>
  <c r="V71" i="6"/>
  <c r="W11" i="6"/>
  <c r="W13" i="6"/>
  <c r="W15" i="6"/>
  <c r="W17" i="6"/>
  <c r="W19" i="6"/>
  <c r="W26" i="6"/>
  <c r="W28" i="6"/>
  <c r="W30" i="6"/>
  <c r="W32" i="6"/>
  <c r="W34" i="6"/>
  <c r="W36" i="6"/>
  <c r="W42" i="6"/>
  <c r="W44" i="6"/>
  <c r="W46" i="6"/>
  <c r="W48" i="6"/>
  <c r="W50" i="6"/>
  <c r="W52" i="6"/>
  <c r="W58" i="6"/>
  <c r="W65" i="6"/>
  <c r="W69" i="6"/>
  <c r="W71" i="6"/>
  <c r="AB95" i="6"/>
  <c r="W1" i="6"/>
  <c r="W2" i="6" s="1"/>
  <c r="W3" i="6" s="1"/>
  <c r="AB94" i="6"/>
  <c r="AB93" i="6"/>
  <c r="AB92" i="6"/>
  <c r="AB91" i="6"/>
  <c r="AB90" i="6"/>
  <c r="AB89" i="6"/>
  <c r="AB88" i="6"/>
  <c r="AB87" i="6"/>
  <c r="AB86" i="6"/>
  <c r="AB85" i="6"/>
  <c r="AB84" i="6"/>
  <c r="AB83" i="6"/>
  <c r="AB82" i="6"/>
  <c r="AB81" i="6"/>
  <c r="AB80" i="6"/>
  <c r="AB79" i="6"/>
  <c r="AB111" i="6"/>
  <c r="AB112" i="6"/>
  <c r="AB113" i="6"/>
  <c r="AB114" i="6"/>
  <c r="AB115" i="6"/>
  <c r="AB116" i="6"/>
  <c r="AB110" i="6"/>
  <c r="AB109" i="6"/>
  <c r="AB108" i="6"/>
  <c r="AB107" i="6"/>
  <c r="AB106" i="6"/>
  <c r="AB105" i="6"/>
  <c r="AB104" i="6"/>
  <c r="AB103" i="6"/>
  <c r="AB102" i="6"/>
  <c r="AB101" i="6"/>
  <c r="K21" i="6"/>
  <c r="K69" i="6"/>
  <c r="L70" i="6"/>
  <c r="K70" i="6"/>
  <c r="L69" i="6"/>
  <c r="M77" i="6"/>
  <c r="W4" i="6"/>
  <c r="Y120" i="6"/>
  <c r="AB96" i="6"/>
  <c r="AB97" i="6"/>
  <c r="AB98" i="6"/>
  <c r="AB99" i="6"/>
  <c r="AB100" i="6"/>
  <c r="AA26" i="6" l="1"/>
  <c r="AB17" i="6"/>
  <c r="AB19" i="6"/>
  <c r="AA50" i="6"/>
  <c r="AB36" i="6"/>
  <c r="AB34" i="6"/>
  <c r="AA48" i="6"/>
  <c r="AA34" i="6"/>
  <c r="AA58" i="6"/>
  <c r="AA46" i="6"/>
  <c r="AB46" i="6"/>
  <c r="AB50" i="6"/>
  <c r="AB48" i="6"/>
  <c r="AA67" i="6"/>
  <c r="AB52" i="6"/>
  <c r="AA65" i="6"/>
  <c r="AB44" i="6"/>
  <c r="AB26" i="6"/>
  <c r="AA36" i="6"/>
  <c r="AA28" i="6"/>
  <c r="AA42" i="6"/>
  <c r="AA32" i="6"/>
  <c r="AB32" i="6"/>
  <c r="AB15" i="6"/>
  <c r="X80" i="6"/>
  <c r="AA80" i="6" s="1"/>
  <c r="AB30" i="6"/>
  <c r="W84" i="6"/>
  <c r="AB58" i="6"/>
  <c r="AA30" i="6"/>
  <c r="AA44" i="6"/>
  <c r="X81" i="6" l="1"/>
  <c r="AA81" i="6" s="1"/>
  <c r="W83" i="6"/>
  <c r="Y80" i="6"/>
  <c r="AC80" i="6" s="1"/>
  <c r="X83" i="6"/>
  <c r="W86" i="6"/>
  <c r="X84" i="6"/>
  <c r="W87" i="6"/>
  <c r="W6" i="6"/>
  <c r="J4" i="6" s="1"/>
  <c r="Y81" i="6" l="1"/>
  <c r="AC81" i="6" s="1"/>
  <c r="AA84" i="6"/>
  <c r="Y84" i="6"/>
  <c r="AC84" i="6" s="1"/>
  <c r="W89" i="6"/>
  <c r="X86" i="6"/>
  <c r="X87" i="6"/>
  <c r="W90" i="6"/>
  <c r="W82" i="6"/>
  <c r="X79" i="6"/>
  <c r="AA83" i="6"/>
  <c r="Y83" i="6"/>
  <c r="AC83" i="6" s="1"/>
  <c r="AA79" i="6" l="1"/>
  <c r="Y79" i="6"/>
  <c r="AC79" i="6" s="1"/>
  <c r="W85" i="6"/>
  <c r="X82" i="6"/>
  <c r="AA87" i="6"/>
  <c r="Y87" i="6"/>
  <c r="AC87" i="6" s="1"/>
  <c r="X90" i="6"/>
  <c r="W93" i="6"/>
  <c r="Y86" i="6"/>
  <c r="AC86" i="6" s="1"/>
  <c r="AA86" i="6"/>
  <c r="X89" i="6"/>
  <c r="W92" i="6"/>
  <c r="Y89" i="6" l="1"/>
  <c r="AC89" i="6" s="1"/>
  <c r="AA89" i="6"/>
  <c r="X92" i="6"/>
  <c r="W95" i="6"/>
  <c r="X93" i="6"/>
  <c r="W96" i="6"/>
  <c r="AA90" i="6"/>
  <c r="Y90" i="6"/>
  <c r="AC90" i="6" s="1"/>
  <c r="AA82" i="6"/>
  <c r="Y82" i="6"/>
  <c r="AC82" i="6" s="1"/>
  <c r="X85" i="6"/>
  <c r="W88" i="6"/>
  <c r="W91" i="6" l="1"/>
  <c r="X88" i="6"/>
  <c r="Y93" i="6"/>
  <c r="AC93" i="6" s="1"/>
  <c r="AA93" i="6"/>
  <c r="X96" i="6"/>
  <c r="W99" i="6"/>
  <c r="AA92" i="6"/>
  <c r="Y92" i="6"/>
  <c r="AC92" i="6" s="1"/>
  <c r="Y85" i="6"/>
  <c r="AC85" i="6" s="1"/>
  <c r="AA85" i="6"/>
  <c r="X95" i="6"/>
  <c r="W98" i="6"/>
  <c r="AA95" i="6" l="1"/>
  <c r="Y95" i="6"/>
  <c r="AC95" i="6" s="1"/>
  <c r="X99" i="6"/>
  <c r="W102" i="6"/>
  <c r="W101" i="6"/>
  <c r="X98" i="6"/>
  <c r="AA96" i="6"/>
  <c r="Y96" i="6"/>
  <c r="AC96" i="6" s="1"/>
  <c r="Y88" i="6"/>
  <c r="AC88" i="6" s="1"/>
  <c r="AA88" i="6"/>
  <c r="X91" i="6"/>
  <c r="W94" i="6"/>
  <c r="Y91" i="6" l="1"/>
  <c r="AC91" i="6" s="1"/>
  <c r="AA91" i="6"/>
  <c r="W97" i="6"/>
  <c r="X94" i="6"/>
  <c r="X102" i="6"/>
  <c r="W105" i="6"/>
  <c r="Y98" i="6"/>
  <c r="AC98" i="6" s="1"/>
  <c r="AA98" i="6"/>
  <c r="W104" i="6"/>
  <c r="X101" i="6"/>
  <c r="Y99" i="6"/>
  <c r="AC99" i="6" s="1"/>
  <c r="AA99" i="6"/>
  <c r="AA101" i="6" l="1"/>
  <c r="Y101" i="6"/>
  <c r="AC101" i="6" s="1"/>
  <c r="W107" i="6"/>
  <c r="X104" i="6"/>
  <c r="X105" i="6"/>
  <c r="W108" i="6"/>
  <c r="AA102" i="6"/>
  <c r="Y102" i="6"/>
  <c r="AC102" i="6" s="1"/>
  <c r="AA94" i="6"/>
  <c r="Y94" i="6"/>
  <c r="AC94" i="6" s="1"/>
  <c r="W100" i="6"/>
  <c r="X97" i="6"/>
  <c r="AA97" i="6" l="1"/>
  <c r="Y97" i="6"/>
  <c r="AC97" i="6" s="1"/>
  <c r="X100" i="6"/>
  <c r="W103" i="6"/>
  <c r="Y105" i="6"/>
  <c r="AC105" i="6" s="1"/>
  <c r="AA105" i="6"/>
  <c r="X108" i="6"/>
  <c r="W111" i="6"/>
  <c r="AA104" i="6"/>
  <c r="Y104" i="6"/>
  <c r="AC104" i="6" s="1"/>
  <c r="X107" i="6"/>
  <c r="W110" i="6"/>
  <c r="X110" i="6" l="1"/>
  <c r="W113" i="6"/>
  <c r="X111" i="6"/>
  <c r="W114" i="6"/>
  <c r="X114" i="6" s="1"/>
  <c r="AA107" i="6"/>
  <c r="Y107" i="6"/>
  <c r="AC107" i="6" s="1"/>
  <c r="AA108" i="6"/>
  <c r="Y108" i="6"/>
  <c r="AC108" i="6" s="1"/>
  <c r="W106" i="6"/>
  <c r="X103" i="6"/>
  <c r="Y100" i="6"/>
  <c r="AC100" i="6" s="1"/>
  <c r="AA100" i="6"/>
  <c r="J2" i="6" s="1"/>
  <c r="W5" i="6" s="1"/>
  <c r="Y103" i="6" l="1"/>
  <c r="AC103" i="6" s="1"/>
  <c r="AA103" i="6"/>
  <c r="X106" i="6"/>
  <c r="W109" i="6"/>
  <c r="X113" i="6"/>
  <c r="W116" i="6"/>
  <c r="X116" i="6" s="1"/>
  <c r="AA114" i="6"/>
  <c r="Y114" i="6"/>
  <c r="AC114" i="6" s="1"/>
  <c r="Y111" i="6"/>
  <c r="AC111" i="6" s="1"/>
  <c r="AA111" i="6"/>
  <c r="AA110" i="6"/>
  <c r="Y110" i="6"/>
  <c r="AC110" i="6" s="1"/>
  <c r="Y116" i="6" l="1"/>
  <c r="AA116" i="6"/>
  <c r="AA113" i="6"/>
  <c r="Y113" i="6"/>
  <c r="AC113" i="6" s="1"/>
  <c r="Y106" i="6"/>
  <c r="AC106" i="6" s="1"/>
  <c r="AC122" i="6" s="1"/>
  <c r="J5" i="6" s="1"/>
  <c r="AA106" i="6"/>
  <c r="W112" i="6"/>
  <c r="X109" i="6"/>
  <c r="Y109" i="6" l="1"/>
  <c r="AC109" i="6" s="1"/>
  <c r="AA109" i="6"/>
  <c r="X112" i="6"/>
  <c r="W115" i="6"/>
  <c r="X115" i="6" s="1"/>
  <c r="AC116" i="6"/>
  <c r="AA115" i="6" l="1"/>
  <c r="Y115" i="6"/>
  <c r="AC115" i="6" s="1"/>
  <c r="Y112" i="6"/>
  <c r="AC112" i="6" s="1"/>
  <c r="AA112" i="6"/>
  <c r="Y122" i="6" l="1"/>
  <c r="J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Kevin Mark Lawton</author>
    <author>klawt</author>
    <author>Tracy Lauren Beauregard</author>
    <author>Kevin Lawton</author>
  </authors>
  <commentList>
    <comment ref="K7" authorId="0" shapeId="0" xr:uid="{00000000-0006-0000-0000-000001000000}">
      <text>
        <r>
          <rPr>
            <b/>
            <sz val="10"/>
            <color indexed="81"/>
            <rFont val="Tahoma"/>
            <family val="2"/>
          </rPr>
          <t xml:space="preserve">Enter your first and last name. </t>
        </r>
      </text>
    </comment>
    <comment ref="P7" authorId="0" shapeId="0" xr:uid="{00000000-0006-0000-0000-000002000000}">
      <text>
        <r>
          <rPr>
            <b/>
            <sz val="10"/>
            <color indexed="81"/>
            <rFont val="Tahoma"/>
            <family val="2"/>
          </rPr>
          <t xml:space="preserve">Enter your student ID number (without hyphens). </t>
        </r>
      </text>
    </comment>
    <comment ref="E10" authorId="1" shapeId="0" xr:uid="{35313673-88FE-4480-A715-571818E8B639}">
      <text>
        <r>
          <rPr>
            <b/>
            <sz val="9"/>
            <color indexed="81"/>
            <rFont val="Tahoma"/>
            <family val="2"/>
          </rPr>
          <t>SP=spring; FA=fall; SUM=summer; TR=transfer</t>
        </r>
        <r>
          <rPr>
            <sz val="9"/>
            <color indexed="81"/>
            <rFont val="Tahoma"/>
            <family val="2"/>
          </rPr>
          <t xml:space="preserve">
</t>
        </r>
      </text>
    </comment>
    <comment ref="F10" authorId="1" shapeId="0" xr:uid="{2FE3DA6E-F32D-4D0D-8DCD-A8112475F335}">
      <text>
        <r>
          <rPr>
            <b/>
            <sz val="10"/>
            <color indexed="81"/>
            <rFont val="Tahoma"/>
            <family val="2"/>
          </rPr>
          <t>Four-digit format</t>
        </r>
        <r>
          <rPr>
            <sz val="9"/>
            <color indexed="81"/>
            <rFont val="Tahoma"/>
            <family val="2"/>
          </rPr>
          <t xml:space="preserve">
</t>
        </r>
      </text>
    </comment>
    <comment ref="O10" authorId="1" shapeId="0" xr:uid="{B933620F-4FE0-418F-A2B4-62CCDAAA4541}">
      <text>
        <r>
          <rPr>
            <b/>
            <sz val="9"/>
            <color indexed="81"/>
            <rFont val="Tahoma"/>
            <family val="2"/>
          </rPr>
          <t>SP=spring; FA=fall; SUM=summer; TR=transfer</t>
        </r>
        <r>
          <rPr>
            <sz val="9"/>
            <color indexed="81"/>
            <rFont val="Tahoma"/>
            <family val="2"/>
          </rPr>
          <t xml:space="preserve">
</t>
        </r>
      </text>
    </comment>
    <comment ref="P10" authorId="1" shapeId="0" xr:uid="{B138BC3A-F9C5-41A1-BC44-0647DCC54BC8}">
      <text>
        <r>
          <rPr>
            <b/>
            <sz val="10"/>
            <color indexed="81"/>
            <rFont val="Tahoma"/>
            <family val="2"/>
          </rPr>
          <t>Four-digit format</t>
        </r>
        <r>
          <rPr>
            <sz val="9"/>
            <color indexed="81"/>
            <rFont val="Tahoma"/>
            <family val="2"/>
          </rPr>
          <t xml:space="preserve">
</t>
        </r>
      </text>
    </comment>
    <comment ref="K15" authorId="2" shapeId="0" xr:uid="{FAB779F3-92A3-4F51-A4B0-7D0C4A69FB8C}">
      <text>
        <r>
          <rPr>
            <b/>
            <sz val="9"/>
            <color indexed="81"/>
            <rFont val="Tahoma"/>
            <family val="2"/>
          </rPr>
          <t>Minimum Grade Required: C</t>
        </r>
        <r>
          <rPr>
            <sz val="9"/>
            <color indexed="81"/>
            <rFont val="Tahoma"/>
            <family val="2"/>
          </rPr>
          <t xml:space="preserve">
</t>
        </r>
      </text>
    </comment>
    <comment ref="K17" authorId="1" shapeId="0" xr:uid="{3B023D4D-5025-4066-8486-6189AFD29DD0}">
      <text>
        <r>
          <rPr>
            <b/>
            <sz val="9"/>
            <color indexed="81"/>
            <rFont val="Tahoma"/>
            <family val="2"/>
          </rPr>
          <t>Prerequisite or Corequiste</t>
        </r>
      </text>
    </comment>
    <comment ref="D18" authorId="3" shapeId="0" xr:uid="{A077264E-E4A5-4DC5-9AE7-D4E3B0937FED}">
      <text>
        <r>
          <rPr>
            <sz val="10"/>
            <color indexed="81"/>
            <rFont val="Tahoma"/>
            <family val="2"/>
          </rPr>
          <t>Make a selection. Four Gen Ed Electives must be:
XXXX 1501
XXXX 1502
XXXX 1575
XXXX 1511 or 1512</t>
        </r>
      </text>
    </comment>
    <comment ref="K19" authorId="1" shapeId="0" xr:uid="{29CA3C8A-FA18-472F-A32D-BD0DA1EA15C0}">
      <text>
        <r>
          <rPr>
            <b/>
            <sz val="9"/>
            <color indexed="81"/>
            <rFont val="Tahoma"/>
            <family val="2"/>
          </rPr>
          <t>Prerequisite or Corequiste</t>
        </r>
      </text>
    </comment>
    <comment ref="D20" authorId="3" shapeId="0" xr:uid="{8C7AD3C2-005B-4B4A-BCDB-6CFF75DF2FAC}">
      <text>
        <r>
          <rPr>
            <sz val="10"/>
            <color indexed="81"/>
            <rFont val="Tahoma"/>
            <family val="2"/>
          </rPr>
          <t>Make a selection. Four Gen Ed Electives must be:
XXXX 1501
XXXX 1502
XXXX 1575
XXXX 1511 or 1512</t>
        </r>
      </text>
    </comment>
    <comment ref="M21" authorId="1" shapeId="0" xr:uid="{AF112056-628D-4786-B495-871259608D1A}">
      <text>
        <r>
          <rPr>
            <sz val="9"/>
            <color indexed="81"/>
            <rFont val="Tahoma"/>
            <family val="2"/>
          </rPr>
          <t>WRDS = Writing, Rhetoric, and Digital Studies [Writing/English]</t>
        </r>
      </text>
    </comment>
    <comment ref="N22" authorId="3" shapeId="0" xr:uid="{EB41D627-EB66-43F2-B16A-348364B4B0A9}">
      <text>
        <r>
          <rPr>
            <b/>
            <sz val="9"/>
            <color indexed="81"/>
            <rFont val="Tahoma"/>
            <family val="2"/>
          </rPr>
          <t xml:space="preserve">Select a first-year writing course from the drop-down menu. </t>
        </r>
      </text>
    </comment>
    <comment ref="E25" authorId="1" shapeId="0" xr:uid="{AE2F41C2-66AC-400F-A51B-7C83D8494E78}">
      <text>
        <r>
          <rPr>
            <b/>
            <sz val="9"/>
            <color indexed="81"/>
            <rFont val="Tahoma"/>
            <family val="2"/>
          </rPr>
          <t>SP=spring; FA=fall; SUM=summer; TR=transfer</t>
        </r>
        <r>
          <rPr>
            <sz val="9"/>
            <color indexed="81"/>
            <rFont val="Tahoma"/>
            <family val="2"/>
          </rPr>
          <t xml:space="preserve">
</t>
        </r>
      </text>
    </comment>
    <comment ref="F25" authorId="1" shapeId="0" xr:uid="{A052D8E4-B233-4577-AEF7-466B4A89D145}">
      <text>
        <r>
          <rPr>
            <b/>
            <sz val="10"/>
            <color indexed="81"/>
            <rFont val="Tahoma"/>
            <family val="2"/>
          </rPr>
          <t>Four-digit format</t>
        </r>
        <r>
          <rPr>
            <sz val="9"/>
            <color indexed="81"/>
            <rFont val="Tahoma"/>
            <family val="2"/>
          </rPr>
          <t xml:space="preserve">
</t>
        </r>
      </text>
    </comment>
    <comment ref="O25" authorId="1" shapeId="0" xr:uid="{2C3D26CC-2921-4FD2-AC1E-8BFE2113E915}">
      <text>
        <r>
          <rPr>
            <b/>
            <sz val="9"/>
            <color indexed="81"/>
            <rFont val="Tahoma"/>
            <family val="2"/>
          </rPr>
          <t>SP=spring; FA=fall; SUM=summer; TR=transfer</t>
        </r>
        <r>
          <rPr>
            <sz val="9"/>
            <color indexed="81"/>
            <rFont val="Tahoma"/>
            <family val="2"/>
          </rPr>
          <t xml:space="preserve">
</t>
        </r>
      </text>
    </comment>
    <comment ref="P25" authorId="1" shapeId="0" xr:uid="{E2739178-A68B-4F90-A41C-31F3CA821B52}">
      <text>
        <r>
          <rPr>
            <b/>
            <sz val="10"/>
            <color indexed="81"/>
            <rFont val="Tahoma"/>
            <family val="2"/>
          </rPr>
          <t>Four-digit format</t>
        </r>
        <r>
          <rPr>
            <sz val="9"/>
            <color indexed="81"/>
            <rFont val="Tahoma"/>
            <family val="2"/>
          </rPr>
          <t xml:space="preserve">
</t>
        </r>
      </text>
    </comment>
    <comment ref="A26" authorId="2" shapeId="0" xr:uid="{F6ECD92A-E350-486E-B6C5-2FC208EF1E60}">
      <text>
        <r>
          <rPr>
            <b/>
            <sz val="9"/>
            <color indexed="81"/>
            <rFont val="Tahoma"/>
            <family val="2"/>
          </rPr>
          <t>Minimum Grade Required: C</t>
        </r>
        <r>
          <rPr>
            <sz val="9"/>
            <color indexed="81"/>
            <rFont val="Tahoma"/>
            <family val="2"/>
          </rPr>
          <t xml:space="preserve">
</t>
        </r>
      </text>
    </comment>
    <comment ref="B26" authorId="1" shapeId="0" xr:uid="{BC333D69-97DA-4F0E-AA42-58F7DF2D54F1}">
      <text>
        <r>
          <rPr>
            <b/>
            <sz val="9"/>
            <color indexed="81"/>
            <rFont val="Tahoma"/>
            <family val="2"/>
          </rPr>
          <t>Prerequisite or Corequiste</t>
        </r>
      </text>
    </comment>
    <comment ref="K27" authorId="2" shapeId="0" xr:uid="{00000000-0006-0000-0000-000014000000}">
      <text>
        <r>
          <rPr>
            <b/>
            <sz val="9"/>
            <color indexed="81"/>
            <rFont val="Tahoma"/>
            <family val="2"/>
          </rPr>
          <t>Minimum Grade Required: C</t>
        </r>
        <r>
          <rPr>
            <sz val="9"/>
            <color indexed="81"/>
            <rFont val="Tahoma"/>
            <family val="2"/>
          </rPr>
          <t xml:space="preserve">
</t>
        </r>
      </text>
    </comment>
    <comment ref="L27" authorId="2" shapeId="0" xr:uid="{00000000-0006-0000-0000-000015000000}">
      <text>
        <r>
          <rPr>
            <b/>
            <sz val="9"/>
            <color indexed="81"/>
            <rFont val="Tahoma"/>
            <family val="2"/>
          </rPr>
          <t>Minimum Grade Required: C</t>
        </r>
        <r>
          <rPr>
            <sz val="9"/>
            <color indexed="81"/>
            <rFont val="Tahoma"/>
            <family val="2"/>
          </rPr>
          <t xml:space="preserve">
</t>
        </r>
      </text>
    </comment>
    <comment ref="A28" authorId="1" shapeId="0" xr:uid="{21AC252F-7B58-4E2A-AC0C-B6E63E24366B}">
      <text>
        <r>
          <rPr>
            <b/>
            <sz val="9"/>
            <color indexed="81"/>
            <rFont val="Tahoma"/>
            <family val="2"/>
          </rPr>
          <t>Prerequisite or Corequiste</t>
        </r>
      </text>
    </comment>
    <comment ref="L28" authorId="2" shapeId="0" xr:uid="{BB0E6B0B-C1DF-41FA-9C3D-CE046DBE7C33}">
      <text>
        <r>
          <rPr>
            <b/>
            <sz val="9"/>
            <color indexed="81"/>
            <rFont val="Tahoma"/>
            <family val="2"/>
          </rPr>
          <t>Minimum Grade Required: C</t>
        </r>
        <r>
          <rPr>
            <sz val="9"/>
            <color indexed="81"/>
            <rFont val="Tahoma"/>
            <family val="2"/>
          </rPr>
          <t xml:space="preserve">
</t>
        </r>
      </text>
    </comment>
    <comment ref="K29" authorId="2" shapeId="0" xr:uid="{821135DF-ECBD-4421-843E-607BB52C48F7}">
      <text>
        <r>
          <rPr>
            <b/>
            <sz val="9"/>
            <color indexed="81"/>
            <rFont val="Tahoma"/>
            <family val="2"/>
          </rPr>
          <t>Minimum Grade Required: C</t>
        </r>
      </text>
    </comment>
    <comment ref="L29" authorId="2" shapeId="0" xr:uid="{3737FB0B-348B-4171-A65D-A87ECE1469DB}">
      <text>
        <r>
          <rPr>
            <b/>
            <sz val="9"/>
            <color indexed="81"/>
            <rFont val="Tahoma"/>
            <family val="2"/>
          </rPr>
          <t>Minimum Grade Required: C</t>
        </r>
        <r>
          <rPr>
            <sz val="9"/>
            <color indexed="81"/>
            <rFont val="Tahoma"/>
            <family val="2"/>
          </rPr>
          <t xml:space="preserve">
</t>
        </r>
      </text>
    </comment>
    <comment ref="A30" authorId="2" shapeId="0" xr:uid="{00000000-0006-0000-0000-00001A000000}">
      <text>
        <r>
          <rPr>
            <b/>
            <sz val="9"/>
            <color indexed="81"/>
            <rFont val="Tahoma"/>
            <family val="2"/>
          </rPr>
          <t>Minimum Grade Required: C</t>
        </r>
      </text>
    </comment>
    <comment ref="B30" authorId="2" shapeId="0" xr:uid="{00000000-0006-0000-0000-00001B000000}">
      <text>
        <r>
          <rPr>
            <b/>
            <sz val="9"/>
            <color indexed="81"/>
            <rFont val="Tahoma"/>
            <family val="2"/>
          </rPr>
          <t>Minimum Grade Required: C</t>
        </r>
        <r>
          <rPr>
            <sz val="9"/>
            <color indexed="81"/>
            <rFont val="Tahoma"/>
            <family val="2"/>
          </rPr>
          <t xml:space="preserve">
</t>
        </r>
      </text>
    </comment>
    <comment ref="D30" authorId="0" shapeId="0" xr:uid="{C6B0FD66-92BD-4DE9-9BC7-9464023DF791}">
      <text>
        <r>
          <rPr>
            <b/>
            <sz val="11"/>
            <color indexed="81"/>
            <rFont val="Tahoma"/>
            <family val="2"/>
          </rPr>
          <t>MEGR 2141 is a prerequisite for: 
MEGR 2144, 
MEGR 2156, 
MEGR 2180, 
MEGR 2240, and 
MEGR 3121</t>
        </r>
        <r>
          <rPr>
            <sz val="11"/>
            <color indexed="81"/>
            <rFont val="Tahoma"/>
            <family val="2"/>
          </rPr>
          <t xml:space="preserve">
</t>
        </r>
      </text>
    </comment>
    <comment ref="K30" authorId="2" shapeId="0" xr:uid="{00000000-0006-0000-0000-00001C000000}">
      <text>
        <r>
          <rPr>
            <b/>
            <sz val="9"/>
            <color indexed="81"/>
            <rFont val="Tahoma"/>
            <family val="2"/>
          </rPr>
          <t>Minimum Grade Required: C</t>
        </r>
        <r>
          <rPr>
            <sz val="9"/>
            <color indexed="81"/>
            <rFont val="Tahoma"/>
            <family val="2"/>
          </rPr>
          <t xml:space="preserve">
</t>
        </r>
      </text>
    </comment>
    <comment ref="A32" authorId="2" shapeId="0" xr:uid="{00000000-0006-0000-0000-00001D000000}">
      <text>
        <r>
          <rPr>
            <b/>
            <sz val="9"/>
            <color indexed="81"/>
            <rFont val="Tahoma"/>
            <family val="2"/>
          </rPr>
          <t>Minimum Grade Required: C</t>
        </r>
        <r>
          <rPr>
            <sz val="9"/>
            <color indexed="81"/>
            <rFont val="Tahoma"/>
            <family val="2"/>
          </rPr>
          <t xml:space="preserve">
</t>
        </r>
      </text>
    </comment>
    <comment ref="K32" authorId="2" shapeId="0" xr:uid="{00000000-0006-0000-0000-00001E000000}">
      <text>
        <r>
          <rPr>
            <b/>
            <sz val="9"/>
            <color indexed="81"/>
            <rFont val="Tahoma"/>
            <family val="2"/>
          </rPr>
          <t>Minimum Grade Required: C</t>
        </r>
        <r>
          <rPr>
            <sz val="9"/>
            <color indexed="81"/>
            <rFont val="Tahoma"/>
            <family val="2"/>
          </rPr>
          <t xml:space="preserve">
</t>
        </r>
      </text>
    </comment>
    <comment ref="A34" authorId="2" shapeId="0" xr:uid="{A1082A5C-2B96-4D88-989D-293091ABD6A7}">
      <text>
        <r>
          <rPr>
            <b/>
            <sz val="9"/>
            <color indexed="81"/>
            <rFont val="Tahoma"/>
            <family val="2"/>
          </rPr>
          <t>Minimum Grade Required: C</t>
        </r>
        <r>
          <rPr>
            <sz val="9"/>
            <color indexed="81"/>
            <rFont val="Tahoma"/>
            <family val="2"/>
          </rPr>
          <t xml:space="preserve">
</t>
        </r>
      </text>
    </comment>
    <comment ref="K35" authorId="2" shapeId="0" xr:uid="{7F3958C9-7D9E-4DF3-9F22-80601437DFC3}">
      <text>
        <r>
          <rPr>
            <b/>
            <sz val="9"/>
            <color indexed="81"/>
            <rFont val="Tahoma"/>
            <family val="2"/>
          </rPr>
          <t>Minimum Grade Required: C</t>
        </r>
        <r>
          <rPr>
            <sz val="9"/>
            <color indexed="81"/>
            <rFont val="Tahoma"/>
            <family val="2"/>
          </rPr>
          <t xml:space="preserve">
</t>
        </r>
      </text>
    </comment>
    <comment ref="L35" authorId="2" shapeId="0" xr:uid="{A792CF72-50E6-424C-BF36-048D2EB91273}">
      <text>
        <r>
          <rPr>
            <b/>
            <sz val="9"/>
            <color indexed="81"/>
            <rFont val="Tahoma"/>
            <family val="2"/>
          </rPr>
          <t>Minimum Grade Required: C</t>
        </r>
        <r>
          <rPr>
            <sz val="9"/>
            <color indexed="81"/>
            <rFont val="Tahoma"/>
            <family val="2"/>
          </rPr>
          <t xml:space="preserve">
</t>
        </r>
      </text>
    </comment>
    <comment ref="A36" authorId="2" shapeId="0" xr:uid="{4ECB76C3-EBBF-4566-96B4-789802A8F62D}">
      <text>
        <r>
          <rPr>
            <b/>
            <sz val="9"/>
            <color indexed="81"/>
            <rFont val="Tahoma"/>
            <family val="2"/>
          </rPr>
          <t>Minimum Grade Required: C</t>
        </r>
        <r>
          <rPr>
            <sz val="9"/>
            <color indexed="81"/>
            <rFont val="Tahoma"/>
            <family val="2"/>
          </rPr>
          <t xml:space="preserve">
</t>
        </r>
      </text>
    </comment>
    <comment ref="B36" authorId="2" shapeId="0" xr:uid="{53F6561B-395B-4BDA-96DA-257D624827D4}">
      <text>
        <r>
          <rPr>
            <b/>
            <sz val="9"/>
            <color indexed="81"/>
            <rFont val="Tahoma"/>
            <family val="2"/>
          </rPr>
          <t>Minimum Grade Required: C</t>
        </r>
        <r>
          <rPr>
            <sz val="9"/>
            <color indexed="81"/>
            <rFont val="Tahoma"/>
            <family val="2"/>
          </rPr>
          <t xml:space="preserve">
</t>
        </r>
      </text>
    </comment>
    <comment ref="K37" authorId="2" shapeId="0" xr:uid="{F86FE606-95B1-4EA2-898F-BC7612A1CC6E}">
      <text>
        <r>
          <rPr>
            <b/>
            <sz val="9"/>
            <color indexed="81"/>
            <rFont val="Tahoma"/>
            <family val="2"/>
          </rPr>
          <t>Minimum Grade Required: C</t>
        </r>
        <r>
          <rPr>
            <sz val="9"/>
            <color indexed="81"/>
            <rFont val="Tahoma"/>
            <family val="2"/>
          </rPr>
          <t xml:space="preserve">
</t>
        </r>
      </text>
    </comment>
    <comment ref="E41" authorId="1" shapeId="0" xr:uid="{D7942B58-D3F1-4314-83B8-BC1D580539BD}">
      <text>
        <r>
          <rPr>
            <b/>
            <sz val="9"/>
            <color indexed="81"/>
            <rFont val="Tahoma"/>
            <family val="2"/>
          </rPr>
          <t>SP=spring; FA=fall; SUM=summer; TR=transfer</t>
        </r>
        <r>
          <rPr>
            <sz val="9"/>
            <color indexed="81"/>
            <rFont val="Tahoma"/>
            <family val="2"/>
          </rPr>
          <t xml:space="preserve">
</t>
        </r>
      </text>
    </comment>
    <comment ref="F41" authorId="1" shapeId="0" xr:uid="{B1771680-B1B0-4238-96A7-9B3F4C25761B}">
      <text>
        <r>
          <rPr>
            <b/>
            <sz val="10"/>
            <color indexed="81"/>
            <rFont val="Tahoma"/>
            <family val="2"/>
          </rPr>
          <t>Four-digit format</t>
        </r>
        <r>
          <rPr>
            <sz val="9"/>
            <color indexed="81"/>
            <rFont val="Tahoma"/>
            <family val="2"/>
          </rPr>
          <t xml:space="preserve">
</t>
        </r>
      </text>
    </comment>
    <comment ref="O41" authorId="1" shapeId="0" xr:uid="{6C6FC8A0-C57B-47D6-9A8C-0ABDC7BF882C}">
      <text>
        <r>
          <rPr>
            <b/>
            <sz val="9"/>
            <color indexed="81"/>
            <rFont val="Tahoma"/>
            <family val="2"/>
          </rPr>
          <t>SP=spring; FA=fall; SUM=summer; TR=transfer</t>
        </r>
        <r>
          <rPr>
            <sz val="9"/>
            <color indexed="81"/>
            <rFont val="Tahoma"/>
            <family val="2"/>
          </rPr>
          <t xml:space="preserve">
</t>
        </r>
      </text>
    </comment>
    <comment ref="P41" authorId="1" shapeId="0" xr:uid="{454FC246-8A21-4D03-A28E-AB36064A4E9E}">
      <text>
        <r>
          <rPr>
            <b/>
            <sz val="10"/>
            <color indexed="81"/>
            <rFont val="Tahoma"/>
            <family val="2"/>
          </rPr>
          <t>Four-digit format</t>
        </r>
        <r>
          <rPr>
            <sz val="9"/>
            <color indexed="81"/>
            <rFont val="Tahoma"/>
            <family val="2"/>
          </rPr>
          <t xml:space="preserve">
</t>
        </r>
      </text>
    </comment>
    <comment ref="A42" authorId="2" shapeId="0" xr:uid="{00000000-0006-0000-0000-000023000000}">
      <text>
        <r>
          <rPr>
            <b/>
            <sz val="9"/>
            <color indexed="81"/>
            <rFont val="Tahoma"/>
            <family val="2"/>
          </rPr>
          <t>Minimum Grade Required: C</t>
        </r>
      </text>
    </comment>
    <comment ref="B42" authorId="2" shapeId="0" xr:uid="{00000000-0006-0000-0000-000024000000}">
      <text>
        <r>
          <rPr>
            <b/>
            <sz val="9"/>
            <color indexed="81"/>
            <rFont val="Tahoma"/>
            <family val="2"/>
          </rPr>
          <t>Minimum Grade Required: C</t>
        </r>
      </text>
    </comment>
    <comment ref="D42" authorId="0" shapeId="0" xr:uid="{4AEF5C7C-EB69-46D7-91C7-16CCDF38385B}">
      <text>
        <r>
          <rPr>
            <b/>
            <sz val="11"/>
            <color indexed="81"/>
            <rFont val="Tahoma"/>
            <family val="2"/>
          </rPr>
          <t>Prerequisite for Senior Design</t>
        </r>
        <r>
          <rPr>
            <sz val="9"/>
            <color indexed="81"/>
            <rFont val="Tahoma"/>
            <family val="2"/>
          </rPr>
          <t xml:space="preserve">
</t>
        </r>
      </text>
    </comment>
    <comment ref="K42" authorId="2" shapeId="0" xr:uid="{9E3F6AD7-F004-430B-8C40-A23DF628AAA2}">
      <text>
        <r>
          <rPr>
            <b/>
            <sz val="9"/>
            <color indexed="81"/>
            <rFont val="Tahoma"/>
            <family val="2"/>
          </rPr>
          <t>Minimum Grade Required: C</t>
        </r>
        <r>
          <rPr>
            <sz val="9"/>
            <color indexed="81"/>
            <rFont val="Tahoma"/>
            <family val="2"/>
          </rPr>
          <t xml:space="preserve">
</t>
        </r>
      </text>
    </comment>
    <comment ref="L42" authorId="2" shapeId="0" xr:uid="{8D4F05CD-6DE4-445E-9466-3C08602DD6BF}">
      <text>
        <r>
          <rPr>
            <b/>
            <sz val="9"/>
            <color indexed="81"/>
            <rFont val="Tahoma"/>
            <family val="2"/>
          </rPr>
          <t>Minimum Grade Required: C</t>
        </r>
      </text>
    </comment>
    <comment ref="N42" authorId="0" shapeId="0" xr:uid="{2F6E5D91-9150-43FB-80B0-0287442CDB31}">
      <text>
        <r>
          <rPr>
            <b/>
            <sz val="11"/>
            <color indexed="81"/>
            <rFont val="Tahoma"/>
            <family val="2"/>
          </rPr>
          <t>Prerequisite for Senior Design</t>
        </r>
        <r>
          <rPr>
            <sz val="9"/>
            <color indexed="81"/>
            <rFont val="Tahoma"/>
            <family val="2"/>
          </rPr>
          <t xml:space="preserve">
</t>
        </r>
      </text>
    </comment>
    <comment ref="A44" authorId="2" shapeId="0" xr:uid="{00000000-0006-0000-0000-000026000000}">
      <text>
        <r>
          <rPr>
            <b/>
            <sz val="9"/>
            <color indexed="81"/>
            <rFont val="Tahoma"/>
            <family val="2"/>
          </rPr>
          <t>Minimum Grade Required: C</t>
        </r>
        <r>
          <rPr>
            <sz val="9"/>
            <color indexed="81"/>
            <rFont val="Tahoma"/>
            <family val="2"/>
          </rPr>
          <t xml:space="preserve">
</t>
        </r>
      </text>
    </comment>
    <comment ref="B44" authorId="2" shapeId="0" xr:uid="{00000000-0006-0000-0000-000027000000}">
      <text>
        <r>
          <rPr>
            <b/>
            <sz val="9"/>
            <color indexed="81"/>
            <rFont val="Tahoma"/>
            <family val="2"/>
          </rPr>
          <t>Minimum Grade Required: C</t>
        </r>
        <r>
          <rPr>
            <sz val="9"/>
            <color indexed="81"/>
            <rFont val="Tahoma"/>
            <family val="2"/>
          </rPr>
          <t xml:space="preserve">
</t>
        </r>
      </text>
    </comment>
    <comment ref="D44" authorId="0" shapeId="0" xr:uid="{DB64465C-C0C6-4022-BEBC-EB849EE351DA}">
      <text>
        <r>
          <rPr>
            <b/>
            <sz val="11"/>
            <color indexed="81"/>
            <rFont val="Tahoma"/>
            <family val="2"/>
          </rPr>
          <t>MEGR 3121 is a prerequisite for:
MEGR 3114
MEGR 3116
MEGR 3122
MEGR 3152</t>
        </r>
        <r>
          <rPr>
            <sz val="9"/>
            <color indexed="81"/>
            <rFont val="Tahoma"/>
            <family val="2"/>
          </rPr>
          <t xml:space="preserve">
A grade &lt;C affects MEGR 3114 which affects Senior Design.</t>
        </r>
      </text>
    </comment>
    <comment ref="K44" authorId="2" shapeId="0" xr:uid="{F28DF6C0-4E1E-4EB8-9D24-4F5098C9B963}">
      <text>
        <r>
          <rPr>
            <b/>
            <sz val="9"/>
            <color indexed="81"/>
            <rFont val="Tahoma"/>
            <family val="2"/>
          </rPr>
          <t>Minimum Grade Required: C</t>
        </r>
        <r>
          <rPr>
            <sz val="9"/>
            <color indexed="81"/>
            <rFont val="Tahoma"/>
            <family val="2"/>
          </rPr>
          <t xml:space="preserve">
</t>
        </r>
      </text>
    </comment>
    <comment ref="L44" authorId="2" shapeId="0" xr:uid="{9327AD62-3EF9-4CD8-8067-ACCE4BFE3857}">
      <text>
        <r>
          <rPr>
            <b/>
            <sz val="9"/>
            <color indexed="81"/>
            <rFont val="Tahoma"/>
            <family val="2"/>
          </rPr>
          <t>Minimum Grade Required: C</t>
        </r>
        <r>
          <rPr>
            <sz val="9"/>
            <color indexed="81"/>
            <rFont val="Tahoma"/>
            <family val="2"/>
          </rPr>
          <t xml:space="preserve">
</t>
        </r>
      </text>
    </comment>
    <comment ref="N44" authorId="0" shapeId="0" xr:uid="{84784485-45AF-493B-86A8-3FCB306816C6}">
      <text>
        <r>
          <rPr>
            <b/>
            <sz val="11"/>
            <color indexed="81"/>
            <rFont val="Tahoma"/>
            <family val="2"/>
          </rPr>
          <t>Prerequisite for Senior Design</t>
        </r>
      </text>
    </comment>
    <comment ref="K45" authorId="2" shapeId="0" xr:uid="{EE2EE34B-AE1F-4DF2-A627-DE8A59F8F24A}">
      <text>
        <r>
          <rPr>
            <b/>
            <sz val="9"/>
            <color indexed="81"/>
            <rFont val="Tahoma"/>
            <family val="2"/>
          </rPr>
          <t>Minimum Grade Required: C</t>
        </r>
      </text>
    </comment>
    <comment ref="L45" authorId="2" shapeId="0" xr:uid="{DF8F72C8-8852-4633-93D5-51C386C937C7}">
      <text>
        <r>
          <rPr>
            <b/>
            <sz val="9"/>
            <color indexed="81"/>
            <rFont val="Tahoma"/>
            <family val="2"/>
          </rPr>
          <t>Minimum Grade Required: C</t>
        </r>
        <r>
          <rPr>
            <sz val="9"/>
            <color indexed="81"/>
            <rFont val="Tahoma"/>
            <family val="2"/>
          </rPr>
          <t xml:space="preserve">
</t>
        </r>
      </text>
    </comment>
    <comment ref="K46" authorId="2" shapeId="0" xr:uid="{00000000-0006-0000-0000-00002D000000}">
      <text>
        <r>
          <rPr>
            <b/>
            <sz val="9"/>
            <color indexed="81"/>
            <rFont val="Tahoma"/>
            <family val="2"/>
          </rPr>
          <t>Minimum Grade Required: C</t>
        </r>
        <r>
          <rPr>
            <sz val="9"/>
            <color indexed="81"/>
            <rFont val="Tahoma"/>
            <family val="2"/>
          </rPr>
          <t xml:space="preserve">
</t>
        </r>
      </text>
    </comment>
    <comment ref="N46" authorId="0" shapeId="0" xr:uid="{EF71B6F0-8E96-4EE8-A8A6-4E0719BD5789}">
      <text>
        <r>
          <rPr>
            <b/>
            <sz val="11"/>
            <color indexed="81"/>
            <rFont val="Tahoma"/>
            <family val="2"/>
          </rPr>
          <t>Prerequisite for Senior Design</t>
        </r>
      </text>
    </comment>
    <comment ref="A47" authorId="2" shapeId="0" xr:uid="{84A81B28-DD7B-4179-88DA-3AC6080DCB66}">
      <text>
        <r>
          <rPr>
            <b/>
            <sz val="9"/>
            <color indexed="81"/>
            <rFont val="Tahoma"/>
            <family val="2"/>
          </rPr>
          <t>Minimum Grade Required: C</t>
        </r>
        <r>
          <rPr>
            <sz val="9"/>
            <color indexed="81"/>
            <rFont val="Tahoma"/>
            <family val="2"/>
          </rPr>
          <t xml:space="preserve">
</t>
        </r>
      </text>
    </comment>
    <comment ref="K47" authorId="2" shapeId="0" xr:uid="{00000000-0006-0000-0000-00002F000000}">
      <text>
        <r>
          <rPr>
            <b/>
            <sz val="9"/>
            <color indexed="81"/>
            <rFont val="Tahoma"/>
            <family val="2"/>
          </rPr>
          <t>Minimum Grade Required: C</t>
        </r>
        <r>
          <rPr>
            <sz val="9"/>
            <color indexed="81"/>
            <rFont val="Tahoma"/>
            <family val="2"/>
          </rPr>
          <t xml:space="preserve">
</t>
        </r>
      </text>
    </comment>
    <comment ref="K48" authorId="2" shapeId="0" xr:uid="{E411B099-6BDB-4CFC-9B15-3FBAD3BDCC62}">
      <text>
        <r>
          <rPr>
            <b/>
            <sz val="9"/>
            <color indexed="81"/>
            <rFont val="Tahoma"/>
            <family val="2"/>
          </rPr>
          <t>Minimum Grade Required: C</t>
        </r>
        <r>
          <rPr>
            <sz val="9"/>
            <color indexed="81"/>
            <rFont val="Tahoma"/>
            <family val="2"/>
          </rPr>
          <t xml:space="preserve">
</t>
        </r>
      </text>
    </comment>
    <comment ref="L48" authorId="1" shapeId="0" xr:uid="{8343EB48-74FF-471D-9266-F68D3F35DB48}">
      <text>
        <r>
          <rPr>
            <b/>
            <sz val="9"/>
            <color indexed="81"/>
            <rFont val="Tahoma"/>
            <family val="2"/>
          </rPr>
          <t>Prerequisite or Corequiste</t>
        </r>
      </text>
    </comment>
    <comment ref="N48" authorId="3" shapeId="0" xr:uid="{FB7B8D52-3A2F-44B0-ABC3-0770CA64165F}">
      <text>
        <r>
          <rPr>
            <b/>
            <sz val="10"/>
            <color indexed="81"/>
            <rFont val="Tahoma"/>
            <family val="2"/>
          </rPr>
          <t>Take MEGR 3152 before (or with) Senior Design.</t>
        </r>
        <r>
          <rPr>
            <sz val="9"/>
            <color indexed="81"/>
            <rFont val="Tahoma"/>
            <family val="2"/>
          </rPr>
          <t xml:space="preserve">
</t>
        </r>
      </text>
    </comment>
    <comment ref="A49" authorId="2" shapeId="0" xr:uid="{A70DDFB5-DE2C-454C-A9A2-6EFB32E0E073}">
      <text>
        <r>
          <rPr>
            <b/>
            <sz val="9"/>
            <color indexed="81"/>
            <rFont val="Tahoma"/>
            <family val="2"/>
          </rPr>
          <t>Minimum Grade Required: C</t>
        </r>
        <r>
          <rPr>
            <sz val="9"/>
            <color indexed="81"/>
            <rFont val="Tahoma"/>
            <family val="2"/>
          </rPr>
          <t xml:space="preserve">
</t>
        </r>
      </text>
    </comment>
    <comment ref="K49" authorId="2" shapeId="0" xr:uid="{454BCCC4-5AC2-4574-AD13-6035D93AEBEC}">
      <text>
        <r>
          <rPr>
            <b/>
            <sz val="9"/>
            <color indexed="81"/>
            <rFont val="Tahoma"/>
            <family val="2"/>
          </rPr>
          <t>Minimum Grade Required: C</t>
        </r>
        <r>
          <rPr>
            <sz val="9"/>
            <color indexed="81"/>
            <rFont val="Tahoma"/>
            <family val="2"/>
          </rPr>
          <t xml:space="preserve">
</t>
        </r>
      </text>
    </comment>
    <comment ref="A50" authorId="2" shapeId="0" xr:uid="{F15250FB-3929-4E6B-AB65-967EB24D88DE}">
      <text>
        <r>
          <rPr>
            <b/>
            <sz val="9"/>
            <color indexed="81"/>
            <rFont val="Tahoma"/>
            <family val="2"/>
          </rPr>
          <t>Minimum Grade Required: C</t>
        </r>
        <r>
          <rPr>
            <sz val="9"/>
            <color indexed="81"/>
            <rFont val="Tahoma"/>
            <family val="2"/>
          </rPr>
          <t xml:space="preserve">
</t>
        </r>
      </text>
    </comment>
    <comment ref="K50" authorId="2" shapeId="0" xr:uid="{00000000-0006-0000-0000-000037000000}">
      <text>
        <r>
          <rPr>
            <b/>
            <sz val="9"/>
            <color indexed="81"/>
            <rFont val="Tahoma"/>
            <family val="2"/>
          </rPr>
          <t>Minimum Grade Required: C</t>
        </r>
        <r>
          <rPr>
            <sz val="9"/>
            <color indexed="81"/>
            <rFont val="Tahoma"/>
            <family val="2"/>
          </rPr>
          <t xml:space="preserve">
</t>
        </r>
      </text>
    </comment>
    <comment ref="L50" authorId="2" shapeId="0" xr:uid="{00000000-0006-0000-0000-000038000000}">
      <text>
        <r>
          <rPr>
            <b/>
            <sz val="9"/>
            <color indexed="81"/>
            <rFont val="Tahoma"/>
            <family val="2"/>
          </rPr>
          <t>Minimum Grade Required: C</t>
        </r>
        <r>
          <rPr>
            <sz val="9"/>
            <color indexed="81"/>
            <rFont val="Tahoma"/>
            <family val="2"/>
          </rPr>
          <t xml:space="preserve">
</t>
        </r>
      </text>
    </comment>
    <comment ref="K51" authorId="2" shapeId="0" xr:uid="{00000000-0006-0000-0000-00003A000000}">
      <text>
        <r>
          <rPr>
            <b/>
            <sz val="9"/>
            <color indexed="81"/>
            <rFont val="Tahoma"/>
            <family val="2"/>
          </rPr>
          <t>Minimum Grade Required: C</t>
        </r>
        <r>
          <rPr>
            <sz val="9"/>
            <color indexed="81"/>
            <rFont val="Tahoma"/>
            <family val="2"/>
          </rPr>
          <t xml:space="preserve">
</t>
        </r>
      </text>
    </comment>
    <comment ref="L51" authorId="2" shapeId="0" xr:uid="{00000000-0006-0000-0000-00003B000000}">
      <text>
        <r>
          <rPr>
            <b/>
            <sz val="9"/>
            <color indexed="81"/>
            <rFont val="Tahoma"/>
            <family val="2"/>
          </rPr>
          <t>Minimum Grade Required: C</t>
        </r>
        <r>
          <rPr>
            <sz val="9"/>
            <color indexed="81"/>
            <rFont val="Tahoma"/>
            <family val="2"/>
          </rPr>
          <t xml:space="preserve">
</t>
        </r>
      </text>
    </comment>
    <comment ref="L52" authorId="2" shapeId="0" xr:uid="{00000000-0006-0000-0000-00003C000000}">
      <text>
        <r>
          <rPr>
            <b/>
            <sz val="9"/>
            <color indexed="81"/>
            <rFont val="Tahoma"/>
            <family val="2"/>
          </rPr>
          <t>Minimum Grade Required: C</t>
        </r>
        <r>
          <rPr>
            <sz val="9"/>
            <color indexed="81"/>
            <rFont val="Tahoma"/>
            <family val="2"/>
          </rPr>
          <t xml:space="preserve">
</t>
        </r>
      </text>
    </comment>
    <comment ref="N52" authorId="3" shapeId="0" xr:uid="{00000000-0006-0000-0000-00003D000000}">
      <text>
        <r>
          <rPr>
            <b/>
            <sz val="10"/>
            <color indexed="81"/>
            <rFont val="Tahoma"/>
            <family val="2"/>
          </rPr>
          <t xml:space="preserve">MEGR 3116 may be taken in the summer after the 6th semester or moved to the 7th semester.
MEGR 3112, MEGR 3122, MEGR 3114, MEGR 3156, MEGR 3152, and MEGR 3116 can make a challenging combination. It is required to take MEGR 3114 and MEGR 3156 before Senior Design. </t>
        </r>
      </text>
    </comment>
    <comment ref="L53" authorId="2" shapeId="0" xr:uid="{00000000-0006-0000-0000-00003E000000}">
      <text>
        <r>
          <rPr>
            <b/>
            <sz val="9"/>
            <color indexed="81"/>
            <rFont val="Tahoma"/>
            <family val="2"/>
          </rPr>
          <t>Minimum Grade Required: C</t>
        </r>
        <r>
          <rPr>
            <sz val="9"/>
            <color indexed="81"/>
            <rFont val="Tahoma"/>
            <family val="2"/>
          </rPr>
          <t xml:space="preserve">
</t>
        </r>
      </text>
    </comment>
    <comment ref="E57" authorId="1" shapeId="0" xr:uid="{2E6866D7-2EEC-4478-9D3B-9998F33B4F71}">
      <text>
        <r>
          <rPr>
            <b/>
            <sz val="9"/>
            <color indexed="81"/>
            <rFont val="Tahoma"/>
            <family val="2"/>
          </rPr>
          <t>SP=spring; FA=fall; SUM=summer; TR=transfer</t>
        </r>
        <r>
          <rPr>
            <sz val="9"/>
            <color indexed="81"/>
            <rFont val="Tahoma"/>
            <family val="2"/>
          </rPr>
          <t xml:space="preserve">
</t>
        </r>
      </text>
    </comment>
    <comment ref="F57" authorId="1" shapeId="0" xr:uid="{7E0C1975-2178-48AB-8554-E909008047ED}">
      <text>
        <r>
          <rPr>
            <b/>
            <sz val="10"/>
            <color indexed="81"/>
            <rFont val="Tahoma"/>
            <family val="2"/>
          </rPr>
          <t>Four-digit format</t>
        </r>
        <r>
          <rPr>
            <sz val="9"/>
            <color indexed="81"/>
            <rFont val="Tahoma"/>
            <family val="2"/>
          </rPr>
          <t xml:space="preserve">
</t>
        </r>
      </text>
    </comment>
    <comment ref="O57" authorId="1" shapeId="0" xr:uid="{DCC532ED-84F8-45CB-9260-3BDD8CEB7BC3}">
      <text>
        <r>
          <rPr>
            <b/>
            <sz val="9"/>
            <color indexed="81"/>
            <rFont val="Tahoma"/>
            <family val="2"/>
          </rPr>
          <t>SP=spring; FA=fall; SUM=summer; TR=transfer</t>
        </r>
        <r>
          <rPr>
            <sz val="9"/>
            <color indexed="81"/>
            <rFont val="Tahoma"/>
            <family val="2"/>
          </rPr>
          <t xml:space="preserve">
</t>
        </r>
      </text>
    </comment>
    <comment ref="P57" authorId="1" shapeId="0" xr:uid="{2B140BE0-4E86-4C1B-927E-33A483C42741}">
      <text>
        <r>
          <rPr>
            <b/>
            <sz val="10"/>
            <color indexed="81"/>
            <rFont val="Tahoma"/>
            <family val="2"/>
          </rPr>
          <t>Four-digit format</t>
        </r>
        <r>
          <rPr>
            <sz val="9"/>
            <color indexed="81"/>
            <rFont val="Tahoma"/>
            <family val="2"/>
          </rPr>
          <t xml:space="preserve">
</t>
        </r>
      </text>
    </comment>
    <comment ref="A58" authorId="2" shapeId="0" xr:uid="{26034715-5164-4AFA-899C-7972945B3B17}">
      <text>
        <r>
          <rPr>
            <b/>
            <sz val="9"/>
            <color indexed="81"/>
            <rFont val="Tahoma"/>
            <family val="2"/>
          </rPr>
          <t>Minimum Grade Required: C</t>
        </r>
        <r>
          <rPr>
            <sz val="9"/>
            <color indexed="81"/>
            <rFont val="Tahoma"/>
            <family val="2"/>
          </rPr>
          <t xml:space="preserve">
</t>
        </r>
      </text>
    </comment>
    <comment ref="A59" authorId="2" shapeId="0" xr:uid="{E3010905-1FE1-4AD3-824F-E3529FEC7487}">
      <text>
        <r>
          <rPr>
            <b/>
            <sz val="9"/>
            <color indexed="81"/>
            <rFont val="Tahoma"/>
            <family val="2"/>
          </rPr>
          <t>Minimum Grade Required: C</t>
        </r>
        <r>
          <rPr>
            <sz val="9"/>
            <color indexed="81"/>
            <rFont val="Tahoma"/>
            <family val="2"/>
          </rPr>
          <t xml:space="preserve">
</t>
        </r>
      </text>
    </comment>
    <comment ref="A60" authorId="2" shapeId="0" xr:uid="{0EB0600D-2AF4-47B7-818F-CC8E90034889}">
      <text>
        <r>
          <rPr>
            <b/>
            <sz val="9"/>
            <color indexed="81"/>
            <rFont val="Tahoma"/>
            <family val="2"/>
          </rPr>
          <t>Minimum Grade Required: C</t>
        </r>
        <r>
          <rPr>
            <sz val="9"/>
            <color indexed="81"/>
            <rFont val="Tahoma"/>
            <family val="2"/>
          </rPr>
          <t xml:space="preserve">
</t>
        </r>
      </text>
    </comment>
    <comment ref="A61" authorId="2" shapeId="0" xr:uid="{00000000-0006-0000-0000-00003F000000}">
      <text>
        <r>
          <rPr>
            <b/>
            <sz val="9"/>
            <color indexed="81"/>
            <rFont val="Tahoma"/>
            <family val="2"/>
          </rPr>
          <t>Minimum Grade Required: C</t>
        </r>
        <r>
          <rPr>
            <sz val="9"/>
            <color indexed="81"/>
            <rFont val="Tahoma"/>
            <family val="2"/>
          </rPr>
          <t xml:space="preserve">
</t>
        </r>
      </text>
    </comment>
    <comment ref="A62" authorId="2" shapeId="0" xr:uid="{00000000-0006-0000-0000-000040000000}">
      <text>
        <r>
          <rPr>
            <b/>
            <sz val="9"/>
            <color indexed="81"/>
            <rFont val="Tahoma"/>
            <family val="2"/>
          </rPr>
          <t>Minimum Grade Required: C</t>
        </r>
        <r>
          <rPr>
            <sz val="9"/>
            <color indexed="81"/>
            <rFont val="Tahoma"/>
            <family val="2"/>
          </rPr>
          <t xml:space="preserve">
</t>
        </r>
      </text>
    </comment>
    <comment ref="A63" authorId="1" shapeId="0" xr:uid="{F409B2A0-7C01-4E93-B299-41D58DA7C761}">
      <text>
        <r>
          <rPr>
            <b/>
            <sz val="9"/>
            <color indexed="81"/>
            <rFont val="Tahoma"/>
            <family val="2"/>
          </rPr>
          <t>Prerequisite or Corequiste</t>
        </r>
      </text>
    </comment>
    <comment ref="A64" authorId="1" shapeId="0" xr:uid="{C63A7FE7-0BE7-4BFD-9D64-5330E7BE4AA3}">
      <text>
        <r>
          <rPr>
            <b/>
            <sz val="9"/>
            <color indexed="81"/>
            <rFont val="Tahoma"/>
            <family val="2"/>
          </rPr>
          <t>Prerequisite or Corequiste</t>
        </r>
      </text>
    </comment>
    <comment ref="A65" authorId="2" shapeId="0" xr:uid="{00000000-0006-0000-0000-000041000000}">
      <text>
        <r>
          <rPr>
            <b/>
            <sz val="9"/>
            <color indexed="81"/>
            <rFont val="Tahoma"/>
            <family val="2"/>
          </rPr>
          <t>Minimum Grade Required: C</t>
        </r>
        <r>
          <rPr>
            <sz val="9"/>
            <color indexed="81"/>
            <rFont val="Tahoma"/>
            <family val="2"/>
          </rPr>
          <t xml:space="preserve">
</t>
        </r>
      </text>
    </comment>
    <comment ref="D65" authorId="3" shapeId="0" xr:uid="{00000000-0006-0000-0000-000042000000}">
      <text>
        <r>
          <rPr>
            <b/>
            <sz val="10"/>
            <color indexed="81"/>
            <rFont val="Tahoma"/>
            <family val="2"/>
          </rPr>
          <t xml:space="preserve">Take MEGR 3251 with or before Senior Design. </t>
        </r>
        <r>
          <rPr>
            <sz val="9"/>
            <color indexed="81"/>
            <rFont val="Tahoma"/>
            <family val="2"/>
          </rPr>
          <t xml:space="preserve">
</t>
        </r>
      </text>
    </comment>
    <comment ref="A66" authorId="2" shapeId="0" xr:uid="{00000000-0006-0000-0000-000043000000}">
      <text>
        <r>
          <rPr>
            <b/>
            <sz val="9"/>
            <color indexed="81"/>
            <rFont val="Tahoma"/>
            <family val="2"/>
          </rPr>
          <t>Minimum Grade Required: C</t>
        </r>
        <r>
          <rPr>
            <sz val="9"/>
            <color indexed="81"/>
            <rFont val="Tahoma"/>
            <family val="2"/>
          </rPr>
          <t xml:space="preserve">
</t>
        </r>
      </text>
    </comment>
    <comment ref="B66" authorId="2" shapeId="0" xr:uid="{00000000-0006-0000-0000-000044000000}">
      <text>
        <r>
          <rPr>
            <b/>
            <sz val="9"/>
            <color indexed="81"/>
            <rFont val="Tahoma"/>
            <family val="2"/>
          </rPr>
          <t>Minimum Grade Required: C</t>
        </r>
        <r>
          <rPr>
            <sz val="9"/>
            <color indexed="81"/>
            <rFont val="Tahoma"/>
            <family val="2"/>
          </rPr>
          <t xml:space="preserve">
</t>
        </r>
      </text>
    </comment>
    <comment ref="A67" authorId="2" shapeId="0" xr:uid="{4C7B5429-3DA7-4283-946F-95CD0221EBE6}">
      <text>
        <r>
          <rPr>
            <b/>
            <sz val="9"/>
            <color indexed="81"/>
            <rFont val="Tahoma"/>
            <family val="2"/>
          </rPr>
          <t>Minimum Grade Required: C</t>
        </r>
      </text>
    </comment>
    <comment ref="B67" authorId="2" shapeId="0" xr:uid="{D1BC2635-D9C2-4AA6-BA4E-BD8E3FF15CF5}">
      <text>
        <r>
          <rPr>
            <b/>
            <sz val="9"/>
            <color indexed="81"/>
            <rFont val="Tahoma"/>
            <family val="2"/>
          </rPr>
          <t>Minimum Grade Required: C</t>
        </r>
      </text>
    </comment>
    <comment ref="N70" authorId="3" shapeId="0" xr:uid="{9C33A2C7-AB2F-4BD3-86A6-99CAFC6160A7}">
      <text>
        <r>
          <rPr>
            <sz val="9"/>
            <color indexed="81"/>
            <rFont val="Tahoma"/>
            <family val="2"/>
          </rPr>
          <t>Make a selection. Four Gen Ed Electives must be:
XXXX 1501
XXXX 1502
XXXX 1575
XXXX 1511 or 1512</t>
        </r>
      </text>
    </comment>
    <comment ref="N72" authorId="3" shapeId="0" xr:uid="{B86B55A3-1C04-4C13-B88D-DB32E90E28D0}">
      <text>
        <r>
          <rPr>
            <sz val="9"/>
            <color indexed="81"/>
            <rFont val="Tahoma"/>
            <family val="2"/>
          </rPr>
          <t>Make a selection. Four Gen Ed Electives must be:
XXXX 1501
XXXX 1502
XXXX 1575
XXXX 1511 or 1512</t>
        </r>
      </text>
    </comment>
    <comment ref="A73" authorId="1" shapeId="0" xr:uid="{ECC27713-CB30-48FD-ADFA-34487C950C7D}">
      <text>
        <r>
          <rPr>
            <b/>
            <sz val="9"/>
            <color indexed="81"/>
            <rFont val="Tahoma"/>
            <family val="2"/>
          </rPr>
          <t>Minimum grade required: C</t>
        </r>
      </text>
    </comment>
  </commentList>
</comments>
</file>

<file path=xl/sharedStrings.xml><?xml version="1.0" encoding="utf-8"?>
<sst xmlns="http://schemas.openxmlformats.org/spreadsheetml/2006/main" count="374" uniqueCount="202">
  <si>
    <t>Course</t>
  </si>
  <si>
    <t>ENGR</t>
  </si>
  <si>
    <t>MATH</t>
  </si>
  <si>
    <t>PHYS</t>
  </si>
  <si>
    <t>2101L</t>
  </si>
  <si>
    <t xml:space="preserve">PHYS </t>
  </si>
  <si>
    <t>MEGR</t>
  </si>
  <si>
    <t>2102L</t>
  </si>
  <si>
    <t xml:space="preserve">MEGR </t>
  </si>
  <si>
    <t>PHYS 2101</t>
  </si>
  <si>
    <t>MATH 1242</t>
  </si>
  <si>
    <t>PHYS 2102L</t>
  </si>
  <si>
    <t>MATH 1241</t>
  </si>
  <si>
    <t>MEGR 2141</t>
  </si>
  <si>
    <t>MATH 2241</t>
  </si>
  <si>
    <t>MATH 2171</t>
  </si>
  <si>
    <t>MEGR 2144</t>
  </si>
  <si>
    <t>MEGR 3111</t>
  </si>
  <si>
    <t>MEGR 3121</t>
  </si>
  <si>
    <t>MEGR 3161</t>
  </si>
  <si>
    <t>MEGR 3156</t>
  </si>
  <si>
    <t>MEGR 3114</t>
  </si>
  <si>
    <t>SENIOR OR JUNIOR STANDING</t>
  </si>
  <si>
    <t>Co-Requisite</t>
  </si>
  <si>
    <t>PHYS 2101L</t>
  </si>
  <si>
    <t>MEGR 2180</t>
  </si>
  <si>
    <t>MEGR 3152</t>
  </si>
  <si>
    <t>MEGR 3251</t>
  </si>
  <si>
    <t>MEGR 2299</t>
  </si>
  <si>
    <t>PHYS 2102</t>
  </si>
  <si>
    <t>Pre-Requisite - C or Better Required</t>
  </si>
  <si>
    <t>221X</t>
  </si>
  <si>
    <t>Credits</t>
  </si>
  <si>
    <t>MATH 1103 OR PLACEMENT</t>
  </si>
  <si>
    <t xml:space="preserve"> Manuf. Systems</t>
  </si>
  <si>
    <t>Design Proj. Lab</t>
  </si>
  <si>
    <t>Solid Mechanics</t>
  </si>
  <si>
    <t>Thermodynamics I</t>
  </si>
  <si>
    <t>Dynamic Systems I</t>
  </si>
  <si>
    <t>Engr Materials</t>
  </si>
  <si>
    <t>Mechs &amp; Materials Lab</t>
  </si>
  <si>
    <t>Fluid Mechanics</t>
  </si>
  <si>
    <t>Design Proj. Lab II</t>
  </si>
  <si>
    <t>Heat Transfer</t>
  </si>
  <si>
    <t>Dynamic Systems II</t>
  </si>
  <si>
    <t>Prof. Development</t>
  </si>
  <si>
    <t>Thermal/Fluids Lab</t>
  </si>
  <si>
    <t>Senior Design I</t>
  </si>
  <si>
    <t>Engr Mechanics I</t>
  </si>
  <si>
    <t>MEGR 2499</t>
  </si>
  <si>
    <t>Name:</t>
  </si>
  <si>
    <t>Student ID:</t>
  </si>
  <si>
    <t>MEGR 3255</t>
  </si>
  <si>
    <t>MEGR 3355</t>
  </si>
  <si>
    <t>MEGR 3455</t>
  </si>
  <si>
    <t>MEGR 3256</t>
  </si>
  <si>
    <t>MEGR 3456</t>
  </si>
  <si>
    <t>Senior Design II</t>
  </si>
  <si>
    <t>SP</t>
  </si>
  <si>
    <t>FA</t>
  </si>
  <si>
    <t>Year</t>
  </si>
  <si>
    <t>SUM</t>
  </si>
  <si>
    <t>TR</t>
  </si>
  <si>
    <t xml:space="preserve">CHECK CATALOG </t>
  </si>
  <si>
    <t xml:space="preserve">CHECK  CATALOG </t>
  </si>
  <si>
    <t>Sem</t>
  </si>
  <si>
    <t>Motorsports Sr Des I</t>
  </si>
  <si>
    <t>Energy Sr Des I</t>
  </si>
  <si>
    <t>Physics II</t>
  </si>
  <si>
    <t>Physics II Lab</t>
  </si>
  <si>
    <t>Diff Equations</t>
  </si>
  <si>
    <t>Calculus III</t>
  </si>
  <si>
    <t>Calculus I</t>
  </si>
  <si>
    <t>Physics I</t>
  </si>
  <si>
    <t>Physics I Lab</t>
  </si>
  <si>
    <t>Calculus II</t>
  </si>
  <si>
    <t>Energy Sr Des II</t>
  </si>
  <si>
    <t>Motorsports Sr Des II</t>
  </si>
  <si>
    <t>** MEGR 3114 (Fluid Mechanics) - Pre-requisite OR Co-requisite to MEGR 3116 (Heat Transfer) - C or Better Required</t>
  </si>
  <si>
    <t>Sem 1</t>
  </si>
  <si>
    <t>Sem 2</t>
  </si>
  <si>
    <t>Prerequisite violations</t>
  </si>
  <si>
    <t>total number of prerequisite violations</t>
  </si>
  <si>
    <t>term</t>
  </si>
  <si>
    <t>year</t>
  </si>
  <si>
    <t>credits</t>
  </si>
  <si>
    <t>date code</t>
  </si>
  <si>
    <t>Credits By Term</t>
  </si>
  <si>
    <t>Total</t>
  </si>
  <si>
    <t>days since 1/1/2008</t>
  </si>
  <si>
    <t>effective date of today</t>
  </si>
  <si>
    <t>Is your plan complete?</t>
  </si>
  <si>
    <t>Does your plan follow all prerequisites and corequisites?</t>
  </si>
  <si>
    <t>The date of today</t>
  </si>
  <si>
    <t>Number of credits your plan indicates that you have completed or will complete this semester.</t>
  </si>
  <si>
    <t>number of credits needed</t>
  </si>
  <si>
    <t>% complete of total required credits</t>
  </si>
  <si>
    <t>completed</t>
  </si>
  <si>
    <t>abide by credit hour limits</t>
  </si>
  <si>
    <t>allowed</t>
  </si>
  <si>
    <t>Does your plan comply with the limits of credits allowed for each semester?</t>
  </si>
  <si>
    <t>Sem 1: Date</t>
  </si>
  <si>
    <t>Sem 2: Date</t>
  </si>
  <si>
    <t>Credits by Semester</t>
  </si>
  <si>
    <t>MEGR 2279 Intro to Biomedical Eng</t>
  </si>
  <si>
    <t>MEGR 2499 Intro to Energy Eng</t>
  </si>
  <si>
    <r>
      <rPr>
        <b/>
        <sz val="8"/>
        <rFont val="Calibri"/>
        <family val="2"/>
        <scheme val="minor"/>
      </rPr>
      <t>ADMISSION TO</t>
    </r>
    <r>
      <rPr>
        <b/>
        <sz val="8"/>
        <color indexed="52"/>
        <rFont val="Calibri"/>
        <family val="2"/>
        <scheme val="minor"/>
      </rPr>
      <t xml:space="preserve"> MOTORSPORTS</t>
    </r>
  </si>
  <si>
    <r>
      <rPr>
        <b/>
        <sz val="8"/>
        <rFont val="Calibri"/>
        <family val="2"/>
        <scheme val="minor"/>
      </rPr>
      <t>ADMISSION TO</t>
    </r>
    <r>
      <rPr>
        <b/>
        <sz val="8"/>
        <color indexed="52"/>
        <rFont val="Calibri"/>
        <family val="2"/>
        <scheme val="minor"/>
      </rPr>
      <t xml:space="preserve"> </t>
    </r>
    <r>
      <rPr>
        <b/>
        <sz val="8"/>
        <color theme="8"/>
        <rFont val="Calibri"/>
        <family val="2"/>
        <scheme val="minor"/>
      </rPr>
      <t>BIOMEDICAL</t>
    </r>
  </si>
  <si>
    <t>MEGR 3275</t>
  </si>
  <si>
    <t>MEGR 2279</t>
  </si>
  <si>
    <t>MEGR 3276</t>
  </si>
  <si>
    <t>ME Technical Elective or</t>
  </si>
  <si>
    <r>
      <t xml:space="preserve">** MEGR 3152 (Mechanics &amp; Materials Lab) - Pre-requisite </t>
    </r>
    <r>
      <rPr>
        <b/>
        <u/>
        <sz val="10"/>
        <color rgb="FF009900"/>
        <rFont val="Calibri"/>
        <family val="2"/>
        <scheme val="minor"/>
      </rPr>
      <t>OR</t>
    </r>
    <r>
      <rPr>
        <b/>
        <sz val="10"/>
        <color rgb="FF009900"/>
        <rFont val="Calibri"/>
        <family val="2"/>
        <scheme val="minor"/>
      </rPr>
      <t xml:space="preserve"> Co-requisite to MEGR 3255 Senior Design I, 3355 - Motorsports Senior Design I, 3455 - Energy Senior Design I, and 3275 - Bioengineering Senior Design I</t>
    </r>
  </si>
  <si>
    <r>
      <t xml:space="preserve">** MEGR 3251 (Thermal/Fluids Lab) - Pre-requisite </t>
    </r>
    <r>
      <rPr>
        <b/>
        <u/>
        <sz val="10"/>
        <color rgb="FF009900"/>
        <rFont val="Calibri"/>
        <family val="2"/>
        <scheme val="minor"/>
      </rPr>
      <t>OR</t>
    </r>
    <r>
      <rPr>
        <b/>
        <sz val="10"/>
        <color rgb="FF009900"/>
        <rFont val="Calibri"/>
        <family val="2"/>
        <scheme val="minor"/>
      </rPr>
      <t xml:space="preserve"> Co-requisite to MEGR 3255 Senior Design I, 3355 - Motorsports Senior Design I, 3455 - Energy Senior Design I, and 3275 - Bioengineering Senior Design I</t>
    </r>
  </si>
  <si>
    <t>Biomed Sr Des I</t>
  </si>
  <si>
    <t>Biomed Sr Des II</t>
  </si>
  <si>
    <t>MEGR 2299 Intro to Motorsports Eng</t>
  </si>
  <si>
    <t>Writing &amp; Inquiry</t>
  </si>
  <si>
    <t>NONE</t>
  </si>
  <si>
    <t>MEGR 3356</t>
  </si>
  <si>
    <t>Transfer</t>
  </si>
  <si>
    <t>Pre- or Co-Requisites</t>
  </si>
  <si>
    <r>
      <rPr>
        <b/>
        <sz val="8"/>
        <rFont val="Calibri"/>
        <family val="2"/>
        <scheme val="minor"/>
      </rPr>
      <t>ADMISSION TO</t>
    </r>
    <r>
      <rPr>
        <b/>
        <sz val="8"/>
        <color indexed="52"/>
        <rFont val="Calibri"/>
        <family val="2"/>
        <scheme val="minor"/>
      </rPr>
      <t xml:space="preserve"> </t>
    </r>
    <r>
      <rPr>
        <b/>
        <sz val="8"/>
        <color rgb="FFFF33CC"/>
        <rFont val="Calibri"/>
        <family val="2"/>
        <scheme val="minor"/>
      </rPr>
      <t>ENERGY</t>
    </r>
    <r>
      <rPr>
        <b/>
        <sz val="8"/>
        <color indexed="52"/>
        <rFont val="Calibri"/>
        <family val="2"/>
        <scheme val="minor"/>
      </rPr>
      <t/>
    </r>
  </si>
  <si>
    <t>MEGR 3116 may be taken in the summer after the 6th semester or moved to the 7th semester.</t>
  </si>
  <si>
    <t>MEGR 3216</t>
  </si>
  <si>
    <t>MEGR 3221</t>
  </si>
  <si>
    <t>Prerequisite or Co-requisite</t>
  </si>
  <si>
    <t>Pre-Requisite - D or Better Required</t>
  </si>
  <si>
    <t>H</t>
  </si>
  <si>
    <t>P</t>
  </si>
  <si>
    <t>N</t>
  </si>
  <si>
    <t>Enter your full name and ID number:</t>
  </si>
  <si>
    <t>Sem: SP=spring; FA=fall; SUM=summer; TR=transfer</t>
  </si>
  <si>
    <t>Term</t>
  </si>
  <si>
    <t>WRDS</t>
  </si>
  <si>
    <t>MEGR 2289</t>
  </si>
  <si>
    <t>MEGR 3285</t>
  </si>
  <si>
    <t>Precision Sr Des I</t>
  </si>
  <si>
    <t>MEGR 3286</t>
  </si>
  <si>
    <t>Precision Sr Des II</t>
  </si>
  <si>
    <t>XXXX</t>
  </si>
  <si>
    <t>Global Social Science</t>
  </si>
  <si>
    <t>Global Arts/Humanities</t>
  </si>
  <si>
    <t>Local Social Science</t>
  </si>
  <si>
    <t>Local Arts/Humanities</t>
  </si>
  <si>
    <t>CTCM</t>
  </si>
  <si>
    <t>BSME Academic Advising Plan - Provide inputs under "Sem" and "Year" for each course.</t>
  </si>
  <si>
    <t>First Year</t>
  </si>
  <si>
    <t>Second/Sophomore Year</t>
  </si>
  <si>
    <t>Enter a semester and year to highlight cells below in the Term column beside courses in the semester of interest.</t>
  </si>
  <si>
    <t>Term of highlighted semester:</t>
  </si>
  <si>
    <t>MEGR 2899 Intro to Precision Eng and Metrology</t>
  </si>
  <si>
    <r>
      <rPr>
        <b/>
        <sz val="8"/>
        <rFont val="Calibri"/>
        <family val="2"/>
        <scheme val="minor"/>
      </rPr>
      <t>ADMISSION TO</t>
    </r>
    <r>
      <rPr>
        <b/>
        <sz val="8"/>
        <color indexed="52"/>
        <rFont val="Calibri"/>
        <family val="2"/>
        <scheme val="minor"/>
      </rPr>
      <t xml:space="preserve"> </t>
    </r>
    <r>
      <rPr>
        <b/>
        <sz val="8"/>
        <color rgb="FF7030A0"/>
        <rFont val="Calibri"/>
        <family val="2"/>
        <scheme val="minor"/>
      </rPr>
      <t>PRECISION</t>
    </r>
  </si>
  <si>
    <t>WRDS 110x</t>
  </si>
  <si>
    <t>Third/Junior Year</t>
  </si>
  <si>
    <t>ENGR 1303</t>
  </si>
  <si>
    <t>CAD for MEGR</t>
  </si>
  <si>
    <t>Math and Science for Eng II</t>
  </si>
  <si>
    <t>ENGR 1301</t>
  </si>
  <si>
    <t>ENGR 1300</t>
  </si>
  <si>
    <t>MEGR 2152</t>
  </si>
  <si>
    <t>Mechatronics I</t>
  </si>
  <si>
    <t>Mechatronics Proj Lab I</t>
  </si>
  <si>
    <t>MEGR 2174</t>
  </si>
  <si>
    <t>MEGR 2173</t>
  </si>
  <si>
    <t>Mechatronics II</t>
  </si>
  <si>
    <t>Mechatronics Proj Lab II</t>
  </si>
  <si>
    <t>MEGR 3174</t>
  </si>
  <si>
    <t>MEGR 3173</t>
  </si>
  <si>
    <t>MEGR 2233</t>
  </si>
  <si>
    <t>Comp. Methods</t>
  </si>
  <si>
    <t>MEGR 2242</t>
  </si>
  <si>
    <t>MEGR 2234</t>
  </si>
  <si>
    <t>Aerospace Sr Des I</t>
  </si>
  <si>
    <t>MEGR 3315</t>
  </si>
  <si>
    <t>MEGR 2319</t>
  </si>
  <si>
    <t>MEGR 3316</t>
  </si>
  <si>
    <t>Aerospace Sr Des II</t>
  </si>
  <si>
    <t>Critical Thinking and Comm</t>
  </si>
  <si>
    <t>Recommended for summer</t>
  </si>
  <si>
    <t>MEGR 2157</t>
  </si>
  <si>
    <t>ENGR 1302</t>
  </si>
  <si>
    <t>MEGR 2173, 2174</t>
  </si>
  <si>
    <t>For Curriculum 2025</t>
  </si>
  <si>
    <t>Machine Anal. &amp; Design</t>
  </si>
  <si>
    <r>
      <t>Motorsports/</t>
    </r>
    <r>
      <rPr>
        <b/>
        <sz val="9"/>
        <color rgb="FFFF33CC"/>
        <rFont val="Calibri"/>
        <family val="2"/>
        <scheme val="minor"/>
      </rPr>
      <t>Energy/</t>
    </r>
    <r>
      <rPr>
        <b/>
        <sz val="9"/>
        <color theme="8"/>
        <rFont val="Calibri"/>
        <family val="2"/>
        <scheme val="minor"/>
      </rPr>
      <t>Biomed</t>
    </r>
    <r>
      <rPr>
        <b/>
        <sz val="9"/>
        <color indexed="52"/>
        <rFont val="Calibri"/>
        <family val="2"/>
        <scheme val="minor"/>
      </rPr>
      <t>/</t>
    </r>
    <r>
      <rPr>
        <b/>
        <sz val="9"/>
        <color theme="3" tint="-0.249977111117893"/>
        <rFont val="Calibri"/>
        <family val="2"/>
        <scheme val="minor"/>
      </rPr>
      <t>Precision</t>
    </r>
    <r>
      <rPr>
        <b/>
        <sz val="9"/>
        <color indexed="52"/>
        <rFont val="Calibri"/>
        <family val="2"/>
        <scheme val="minor"/>
      </rPr>
      <t>/</t>
    </r>
    <r>
      <rPr>
        <b/>
        <sz val="9"/>
        <color rgb="FFFF0000"/>
        <rFont val="Calibri"/>
        <family val="2"/>
        <scheme val="minor"/>
      </rPr>
      <t>Aero</t>
    </r>
  </si>
  <si>
    <t>Fourth/Senior Year</t>
  </si>
  <si>
    <t>Exploring Engineering</t>
  </si>
  <si>
    <t>Math &amp; Science for Eng.</t>
  </si>
  <si>
    <t>Logic and Comp. Prob Solving</t>
  </si>
  <si>
    <t>Visualization and Graph Com</t>
  </si>
  <si>
    <t>MEGR 2233 or CHEM 1251</t>
  </si>
  <si>
    <t>A C or better in MEGR 3121 is required for: MEGR 3114, 3116, and 3123.</t>
  </si>
  <si>
    <t>A C or better in MEGR 2141 is required for: MEGR 2144, MEGR 2157, MEGR 2180 and MEGR 3121.</t>
  </si>
  <si>
    <t>General Education requirements are: WRDS 110x, CTCM 2530, XXXX 1501, XXXX 1502, XXXX 1575, and one of: XXXX 1511 or XXXX 1512.</t>
  </si>
  <si>
    <t>American Democracy</t>
  </si>
  <si>
    <t>To change settings for selections of Gen Ed electives: Data -&gt; Data Validation</t>
  </si>
  <si>
    <t>Are Gen Ed course selections good?</t>
  </si>
  <si>
    <t>% compl</t>
  </si>
  <si>
    <t>Senior Design I requires: MEGR 3152 and MEGR 3251 as pre-/co-requisites And these courses completed with a C or better: MEGR 3111, MEGR 3114, MEGR 3156, MEGR 3161, and MEGR 3174</t>
  </si>
  <si>
    <t>Gen Ed 2025</t>
  </si>
  <si>
    <t>Math and Science for Eng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</si>
</sst>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70" x14ac:knownFonts="1">
    <font>
      <sz val="10"/>
      <name val="Arial"/>
    </font>
    <font>
      <sz val="8"/>
      <name val="Arial"/>
      <family val="2"/>
    </font>
    <font>
      <sz val="10"/>
      <name val="Arial"/>
      <family val="2"/>
    </font>
    <font>
      <b/>
      <sz val="12"/>
      <name val="Calibri"/>
      <family val="2"/>
      <scheme val="minor"/>
    </font>
    <font>
      <b/>
      <sz val="12"/>
      <color rgb="FF009900"/>
      <name val="Calibri"/>
      <family val="2"/>
      <scheme val="minor"/>
    </font>
    <font>
      <b/>
      <sz val="18"/>
      <color rgb="FF009900"/>
      <name val="Calibri"/>
      <family val="2"/>
      <scheme val="minor"/>
    </font>
    <font>
      <b/>
      <sz val="10"/>
      <name val="Calibri"/>
      <family val="2"/>
      <scheme val="minor"/>
    </font>
    <font>
      <sz val="10"/>
      <name val="Calibri"/>
      <family val="2"/>
      <scheme val="minor"/>
    </font>
    <font>
      <sz val="8"/>
      <name val="Calibri"/>
      <family val="2"/>
      <scheme val="minor"/>
    </font>
    <font>
      <b/>
      <sz val="12"/>
      <color indexed="10"/>
      <name val="Calibri"/>
      <family val="2"/>
      <scheme val="minor"/>
    </font>
    <font>
      <b/>
      <sz val="9"/>
      <name val="Calibri"/>
      <family val="2"/>
      <scheme val="minor"/>
    </font>
    <font>
      <b/>
      <sz val="11"/>
      <name val="Calibri"/>
      <family val="2"/>
      <scheme val="minor"/>
    </font>
    <font>
      <b/>
      <sz val="12"/>
      <color indexed="12"/>
      <name val="Calibri"/>
      <family val="2"/>
      <scheme val="minor"/>
    </font>
    <font>
      <b/>
      <sz val="8"/>
      <name val="Calibri"/>
      <family val="2"/>
      <scheme val="minor"/>
    </font>
    <font>
      <b/>
      <sz val="8"/>
      <color indexed="52"/>
      <name val="Calibri"/>
      <family val="2"/>
      <scheme val="minor"/>
    </font>
    <font>
      <b/>
      <sz val="12"/>
      <color indexed="52"/>
      <name val="Calibri"/>
      <family val="2"/>
      <scheme val="minor"/>
    </font>
    <font>
      <b/>
      <sz val="12"/>
      <color rgb="FFFF0000"/>
      <name val="Calibri"/>
      <family val="2"/>
      <scheme val="minor"/>
    </font>
    <font>
      <b/>
      <sz val="12"/>
      <color rgb="FF00B050"/>
      <name val="Calibri"/>
      <family val="2"/>
      <scheme val="minor"/>
    </font>
    <font>
      <b/>
      <sz val="12"/>
      <color rgb="FF0033CC"/>
      <name val="Calibri"/>
      <family val="2"/>
      <scheme val="minor"/>
    </font>
    <font>
      <b/>
      <sz val="10"/>
      <color rgb="FF00B050"/>
      <name val="Calibri"/>
      <family val="2"/>
      <scheme val="minor"/>
    </font>
    <font>
      <b/>
      <sz val="16"/>
      <name val="Calibri"/>
      <family val="2"/>
      <scheme val="minor"/>
    </font>
    <font>
      <sz val="12"/>
      <name val="Calibri"/>
      <family val="2"/>
      <scheme val="minor"/>
    </font>
    <font>
      <b/>
      <sz val="14"/>
      <name val="Calibri"/>
      <family val="2"/>
      <scheme val="minor"/>
    </font>
    <font>
      <b/>
      <u/>
      <sz val="12"/>
      <color rgb="FF009900"/>
      <name val="Calibri"/>
      <family val="2"/>
      <scheme val="minor"/>
    </font>
    <font>
      <b/>
      <sz val="10"/>
      <color rgb="FF009900"/>
      <name val="Calibri"/>
      <family val="2"/>
      <scheme val="minor"/>
    </font>
    <font>
      <sz val="10"/>
      <color rgb="FF009900"/>
      <name val="Calibri"/>
      <family val="2"/>
      <scheme val="minor"/>
    </font>
    <font>
      <b/>
      <u/>
      <sz val="10"/>
      <color rgb="FF009900"/>
      <name val="Calibri"/>
      <family val="2"/>
      <scheme val="minor"/>
    </font>
    <font>
      <sz val="9"/>
      <color indexed="81"/>
      <name val="Tahoma"/>
      <family val="2"/>
    </font>
    <font>
      <b/>
      <sz val="9"/>
      <color indexed="81"/>
      <name val="Tahoma"/>
      <family val="2"/>
    </font>
    <font>
      <b/>
      <sz val="12"/>
      <color rgb="FF7030A0"/>
      <name val="Calibri"/>
      <family val="2"/>
      <scheme val="minor"/>
    </font>
    <font>
      <b/>
      <sz val="10"/>
      <color rgb="FF7030A0"/>
      <name val="Calibri"/>
      <family val="2"/>
      <scheme val="minor"/>
    </font>
    <font>
      <b/>
      <sz val="6"/>
      <name val="Calibri"/>
      <family val="2"/>
      <scheme val="minor"/>
    </font>
    <font>
      <b/>
      <u/>
      <sz val="12"/>
      <name val="Calibri"/>
      <family val="2"/>
      <scheme val="minor"/>
    </font>
    <font>
      <b/>
      <sz val="12"/>
      <color rgb="FF00B0F0"/>
      <name val="Calibri"/>
      <family val="2"/>
      <scheme val="minor"/>
    </font>
    <font>
      <sz val="6"/>
      <name val="Calibri"/>
      <family val="2"/>
      <scheme val="minor"/>
    </font>
    <font>
      <b/>
      <sz val="8"/>
      <color theme="8"/>
      <name val="Calibri"/>
      <family val="2"/>
      <scheme val="minor"/>
    </font>
    <font>
      <b/>
      <sz val="9"/>
      <color indexed="52"/>
      <name val="Calibri"/>
      <family val="2"/>
      <scheme val="minor"/>
    </font>
    <font>
      <b/>
      <sz val="9"/>
      <color indexed="10"/>
      <name val="Calibri"/>
      <family val="2"/>
      <scheme val="minor"/>
    </font>
    <font>
      <b/>
      <sz val="9"/>
      <color theme="8"/>
      <name val="Calibri"/>
      <family val="2"/>
      <scheme val="minor"/>
    </font>
    <font>
      <b/>
      <sz val="12"/>
      <color theme="8"/>
      <name val="Calibri"/>
      <family val="2"/>
      <scheme val="minor"/>
    </font>
    <font>
      <b/>
      <sz val="12"/>
      <color rgb="FF0000FF"/>
      <name val="Calibri"/>
      <family val="2"/>
      <scheme val="minor"/>
    </font>
    <font>
      <b/>
      <sz val="9"/>
      <color rgb="FF0000FF"/>
      <name val="Calibri"/>
      <family val="2"/>
      <scheme val="minor"/>
    </font>
    <font>
      <sz val="11"/>
      <color rgb="FF006100"/>
      <name val="Calibri"/>
      <family val="2"/>
      <scheme val="minor"/>
    </font>
    <font>
      <sz val="11"/>
      <color rgb="FF9C0006"/>
      <name val="Calibri"/>
      <family val="2"/>
      <scheme val="minor"/>
    </font>
    <font>
      <b/>
      <sz val="12"/>
      <color rgb="FFFF33CC"/>
      <name val="Calibri"/>
      <family val="2"/>
      <scheme val="minor"/>
    </font>
    <font>
      <b/>
      <sz val="8"/>
      <color rgb="FFFF33CC"/>
      <name val="Calibri"/>
      <family val="2"/>
      <scheme val="minor"/>
    </font>
    <font>
      <b/>
      <sz val="9"/>
      <color rgb="FFFF33CC"/>
      <name val="Calibri"/>
      <family val="2"/>
      <scheme val="minor"/>
    </font>
    <font>
      <b/>
      <sz val="11.5"/>
      <name val="Calibri"/>
      <family val="2"/>
      <scheme val="minor"/>
    </font>
    <font>
      <b/>
      <sz val="10"/>
      <color indexed="81"/>
      <name val="Tahoma"/>
      <family val="2"/>
    </font>
    <font>
      <sz val="8.5"/>
      <name val="Calibri"/>
      <family val="2"/>
      <scheme val="minor"/>
    </font>
    <font>
      <sz val="8.5"/>
      <name val="Arial"/>
      <family val="2"/>
    </font>
    <font>
      <sz val="7"/>
      <color rgb="FF009900"/>
      <name val="Calibri"/>
      <family val="2"/>
      <scheme val="minor"/>
    </font>
    <font>
      <sz val="11"/>
      <name val="Calibri"/>
      <family val="2"/>
      <scheme val="minor"/>
    </font>
    <font>
      <b/>
      <sz val="11"/>
      <color indexed="81"/>
      <name val="Tahoma"/>
      <family val="2"/>
    </font>
    <font>
      <sz val="11"/>
      <color indexed="81"/>
      <name val="Tahoma"/>
      <family val="2"/>
    </font>
    <font>
      <b/>
      <sz val="8"/>
      <color rgb="FFFF9900"/>
      <name val="Calibri"/>
      <family val="2"/>
      <scheme val="minor"/>
    </font>
    <font>
      <b/>
      <sz val="12"/>
      <color rgb="FF996633"/>
      <name val="Calibri"/>
      <family val="2"/>
      <scheme val="minor"/>
    </font>
    <font>
      <b/>
      <sz val="12"/>
      <color theme="9" tint="-0.499984740745262"/>
      <name val="Calibri"/>
      <family val="2"/>
      <scheme val="minor"/>
    </font>
    <font>
      <sz val="12"/>
      <color theme="1"/>
      <name val="Calibri"/>
      <family val="2"/>
      <scheme val="minor"/>
    </font>
    <font>
      <b/>
      <sz val="12"/>
      <color theme="3" tint="-0.249977111117893"/>
      <name val="Calibri"/>
      <family val="2"/>
      <scheme val="minor"/>
    </font>
    <font>
      <b/>
      <sz val="9"/>
      <color theme="3" tint="-0.249977111117893"/>
      <name val="Calibri"/>
      <family val="2"/>
      <scheme val="minor"/>
    </font>
    <font>
      <b/>
      <sz val="8"/>
      <color theme="3" tint="-0.249977111117893"/>
      <name val="Calibri"/>
      <family val="2"/>
      <scheme val="minor"/>
    </font>
    <font>
      <b/>
      <sz val="14"/>
      <color rgb="FFFF0000"/>
      <name val="Calibri"/>
      <family val="2"/>
      <scheme val="minor"/>
    </font>
    <font>
      <b/>
      <sz val="8"/>
      <color rgb="FF7030A0"/>
      <name val="Calibri"/>
      <family val="2"/>
      <scheme val="minor"/>
    </font>
    <font>
      <b/>
      <sz val="9"/>
      <color rgb="FFFF0000"/>
      <name val="Calibri"/>
      <family val="2"/>
      <scheme val="minor"/>
    </font>
    <font>
      <b/>
      <sz val="8"/>
      <color rgb="FFFF0000"/>
      <name val="Calibri"/>
      <family val="2"/>
      <scheme val="minor"/>
    </font>
    <font>
      <b/>
      <sz val="11"/>
      <color indexed="12"/>
      <name val="Calibri"/>
      <family val="2"/>
      <scheme val="minor"/>
    </font>
    <font>
      <b/>
      <sz val="10"/>
      <color rgb="FF0000FF"/>
      <name val="Calibri"/>
      <family val="2"/>
      <scheme val="minor"/>
    </font>
    <font>
      <sz val="10"/>
      <color indexed="81"/>
      <name val="Tahoma"/>
      <family val="2"/>
    </font>
    <font>
      <b/>
      <sz val="12"/>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theme="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8" tint="0.79998168889431442"/>
        <bgColor indexed="64"/>
      </patternFill>
    </fill>
    <fill>
      <patternFill patternType="solid">
        <fgColor theme="0" tint="-4.9989318521683403E-2"/>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3">
    <xf numFmtId="0" fontId="0" fillId="0" borderId="0"/>
    <xf numFmtId="0" fontId="42" fillId="4" borderId="0" applyNumberFormat="0" applyBorder="0" applyAlignment="0" applyProtection="0"/>
    <xf numFmtId="0" fontId="43" fillId="5" borderId="0" applyNumberFormat="0" applyBorder="0" applyAlignment="0" applyProtection="0"/>
  </cellStyleXfs>
  <cellXfs count="248">
    <xf numFmtId="0" fontId="0" fillId="0" borderId="0" xfId="0"/>
    <xf numFmtId="0" fontId="3" fillId="0" borderId="0" xfId="0" applyFont="1"/>
    <xf numFmtId="0" fontId="3" fillId="0" borderId="0" xfId="0" applyFont="1" applyAlignment="1">
      <alignment horizontal="right"/>
    </xf>
    <xf numFmtId="0" fontId="3" fillId="0" borderId="0" xfId="0" applyFont="1" applyAlignment="1">
      <alignment horizontal="left"/>
    </xf>
    <xf numFmtId="0" fontId="7" fillId="0" borderId="0" xfId="0" applyFont="1"/>
    <xf numFmtId="0" fontId="6" fillId="0" borderId="0" xfId="0" applyFont="1"/>
    <xf numFmtId="0" fontId="3" fillId="0" borderId="11" xfId="0" applyFont="1" applyBorder="1" applyAlignment="1">
      <alignment horizontal="center"/>
    </xf>
    <xf numFmtId="0" fontId="8" fillId="0" borderId="0" xfId="0" applyFont="1"/>
    <xf numFmtId="0" fontId="8" fillId="0" borderId="0" xfId="0" applyFont="1" applyAlignment="1">
      <alignment horizontal="left"/>
    </xf>
    <xf numFmtId="0" fontId="10" fillId="0" borderId="8" xfId="0" applyFont="1" applyBorder="1" applyAlignment="1">
      <alignment horizontal="center" vertical="center" wrapText="1"/>
    </xf>
    <xf numFmtId="0" fontId="8" fillId="0" borderId="0" xfId="0" applyFont="1" applyAlignment="1">
      <alignment horizontal="center"/>
    </xf>
    <xf numFmtId="0" fontId="3" fillId="0" borderId="7" xfId="0" applyFont="1" applyBorder="1" applyAlignment="1">
      <alignment horizontal="center" vertical="center" wrapText="1"/>
    </xf>
    <xf numFmtId="0" fontId="12" fillId="0" borderId="5" xfId="0" applyFont="1" applyBorder="1" applyAlignment="1">
      <alignment horizontal="center"/>
    </xf>
    <xf numFmtId="0" fontId="13" fillId="0" borderId="0" xfId="0" applyFont="1"/>
    <xf numFmtId="0" fontId="3" fillId="0" borderId="7" xfId="0" applyFont="1" applyBorder="1" applyAlignment="1">
      <alignment horizontal="center" wrapText="1"/>
    </xf>
    <xf numFmtId="0" fontId="3" fillId="0" borderId="7" xfId="0" applyFont="1" applyBorder="1" applyAlignment="1">
      <alignment horizontal="center"/>
    </xf>
    <xf numFmtId="0" fontId="10" fillId="0" borderId="9" xfId="0" applyFont="1" applyBorder="1" applyAlignment="1">
      <alignment horizontal="center" vertical="center" wrapText="1"/>
    </xf>
    <xf numFmtId="0" fontId="3" fillId="0" borderId="10" xfId="0" applyFont="1" applyBorder="1" applyAlignment="1">
      <alignment horizontal="center"/>
    </xf>
    <xf numFmtId="0" fontId="18" fillId="0" borderId="0" xfId="0" applyFont="1" applyAlignment="1">
      <alignment horizontal="left"/>
    </xf>
    <xf numFmtId="0" fontId="18" fillId="0" borderId="0" xfId="0" applyFont="1"/>
    <xf numFmtId="0" fontId="9" fillId="0" borderId="0" xfId="0" applyFont="1" applyAlignment="1">
      <alignment horizontal="left"/>
    </xf>
    <xf numFmtId="0" fontId="6" fillId="0" borderId="0" xfId="0" applyFont="1" applyAlignment="1">
      <alignment horizontal="left"/>
    </xf>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0" fontId="25" fillId="0" borderId="0" xfId="0" applyFont="1"/>
    <xf numFmtId="0" fontId="12" fillId="0" borderId="1" xfId="0" applyFont="1" applyBorder="1" applyAlignment="1">
      <alignment horizontal="center"/>
    </xf>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2" fillId="0" borderId="0" xfId="0" applyFont="1" applyProtection="1">
      <protection hidden="1"/>
    </xf>
    <xf numFmtId="0" fontId="0" fillId="0" borderId="0" xfId="0" applyProtection="1">
      <protection hidden="1"/>
    </xf>
    <xf numFmtId="0" fontId="2" fillId="0" borderId="0" xfId="0" applyFont="1" applyAlignment="1" applyProtection="1">
      <alignment horizontal="right"/>
      <protection hidden="1"/>
    </xf>
    <xf numFmtId="0" fontId="12" fillId="0" borderId="5" xfId="0" applyFont="1" applyBorder="1" applyAlignment="1">
      <alignment horizontal="center" vertical="center"/>
    </xf>
    <xf numFmtId="0" fontId="9" fillId="0" borderId="1" xfId="0" applyFont="1" applyBorder="1" applyAlignment="1">
      <alignment horizontal="center" vertical="center"/>
    </xf>
    <xf numFmtId="0" fontId="29" fillId="0" borderId="1" xfId="0" applyFont="1" applyBorder="1" applyAlignment="1">
      <alignment horizontal="center" vertical="center"/>
    </xf>
    <xf numFmtId="0" fontId="12" fillId="0" borderId="21" xfId="0" applyFont="1" applyBorder="1" applyAlignment="1">
      <alignment horizontal="center" vertical="center"/>
    </xf>
    <xf numFmtId="0" fontId="32" fillId="0" borderId="0" xfId="0" applyFont="1"/>
    <xf numFmtId="0" fontId="21" fillId="0" borderId="0" xfId="0" applyFont="1"/>
    <xf numFmtId="165" fontId="3" fillId="0" borderId="0" xfId="0" applyNumberFormat="1" applyFont="1"/>
    <xf numFmtId="0" fontId="34" fillId="0" borderId="0" xfId="0" applyFont="1" applyAlignment="1">
      <alignment horizontal="center"/>
    </xf>
    <xf numFmtId="0" fontId="31" fillId="0" borderId="0" xfId="0" applyFont="1" applyAlignment="1">
      <alignment horizontal="center"/>
    </xf>
    <xf numFmtId="0" fontId="31" fillId="0" borderId="0" xfId="0" applyFont="1"/>
    <xf numFmtId="0" fontId="34" fillId="0" borderId="0" xfId="0" applyFont="1"/>
    <xf numFmtId="0" fontId="4" fillId="0" borderId="0" xfId="0" applyFont="1" applyAlignment="1">
      <alignment horizontal="center"/>
    </xf>
    <xf numFmtId="0" fontId="12" fillId="0" borderId="3" xfId="0" applyFont="1" applyBorder="1" applyAlignment="1">
      <alignment horizontal="center"/>
    </xf>
    <xf numFmtId="0" fontId="4" fillId="0" borderId="6" xfId="0" applyFont="1" applyBorder="1" applyAlignment="1">
      <alignment horizontal="center"/>
    </xf>
    <xf numFmtId="0" fontId="4" fillId="0" borderId="3" xfId="0" applyFont="1" applyBorder="1" applyAlignment="1">
      <alignment horizontal="center"/>
    </xf>
    <xf numFmtId="0" fontId="35" fillId="0" borderId="0" xfId="0" applyFont="1" applyAlignment="1">
      <alignment horizontal="center" vertical="center" wrapText="1"/>
    </xf>
    <xf numFmtId="0" fontId="36" fillId="0" borderId="31" xfId="0" applyFont="1" applyBorder="1" applyAlignment="1">
      <alignment horizontal="center"/>
    </xf>
    <xf numFmtId="0" fontId="37" fillId="0" borderId="31" xfId="0" applyFont="1" applyBorder="1" applyAlignment="1">
      <alignment horizontal="center" wrapText="1"/>
    </xf>
    <xf numFmtId="0" fontId="38" fillId="0" borderId="31" xfId="0" applyFont="1" applyBorder="1" applyAlignment="1">
      <alignment horizontal="center" wrapText="1"/>
    </xf>
    <xf numFmtId="0" fontId="36" fillId="0" borderId="2" xfId="0" applyFont="1" applyBorder="1" applyAlignment="1">
      <alignment horizontal="center"/>
    </xf>
    <xf numFmtId="0" fontId="38" fillId="0" borderId="23" xfId="0" applyFont="1" applyBorder="1" applyAlignment="1">
      <alignment horizontal="center" wrapText="1"/>
    </xf>
    <xf numFmtId="0" fontId="3" fillId="3" borderId="7" xfId="0" applyFont="1" applyFill="1" applyBorder="1" applyAlignment="1" applyProtection="1">
      <alignment horizontal="center" wrapText="1"/>
      <protection locked="0"/>
    </xf>
    <xf numFmtId="0" fontId="3" fillId="3" borderId="7" xfId="0" applyFont="1" applyFill="1" applyBorder="1" applyAlignment="1" applyProtection="1">
      <alignment horizontal="center" vertical="center" wrapText="1"/>
      <protection locked="0"/>
    </xf>
    <xf numFmtId="0" fontId="10" fillId="0" borderId="4" xfId="0" applyFont="1" applyBorder="1" applyAlignment="1">
      <alignment horizontal="center"/>
    </xf>
    <xf numFmtId="0" fontId="38" fillId="0" borderId="16" xfId="0" applyFont="1" applyBorder="1" applyAlignment="1">
      <alignment horizontal="center"/>
    </xf>
    <xf numFmtId="0" fontId="10" fillId="0" borderId="12" xfId="0" applyFont="1" applyBorder="1" applyAlignment="1">
      <alignment horizontal="center"/>
    </xf>
    <xf numFmtId="0" fontId="3" fillId="0" borderId="19" xfId="0" applyFont="1" applyBorder="1"/>
    <xf numFmtId="0" fontId="13" fillId="0" borderId="8" xfId="0" applyFont="1" applyBorder="1" applyAlignment="1">
      <alignment horizontal="center" vertical="center" wrapText="1"/>
    </xf>
    <xf numFmtId="0" fontId="15" fillId="0" borderId="32" xfId="0" applyFont="1" applyBorder="1" applyAlignment="1">
      <alignment horizontal="center" vertical="center"/>
    </xf>
    <xf numFmtId="0" fontId="36" fillId="0" borderId="33" xfId="0" applyFont="1" applyBorder="1" applyAlignment="1">
      <alignment horizontal="center"/>
    </xf>
    <xf numFmtId="0" fontId="14" fillId="0" borderId="34" xfId="0" applyFont="1" applyBorder="1" applyAlignment="1">
      <alignment horizontal="center" vertical="center"/>
    </xf>
    <xf numFmtId="0" fontId="39" fillId="0" borderId="6" xfId="0" applyFont="1" applyBorder="1" applyAlignment="1">
      <alignment horizontal="center" vertical="center"/>
    </xf>
    <xf numFmtId="0" fontId="45" fillId="0" borderId="34" xfId="0" applyFont="1" applyBorder="1" applyAlignment="1">
      <alignment horizontal="center" vertical="center" wrapText="1"/>
    </xf>
    <xf numFmtId="0" fontId="46" fillId="0" borderId="33" xfId="0" applyFont="1" applyBorder="1" applyAlignment="1">
      <alignment horizontal="center"/>
    </xf>
    <xf numFmtId="0" fontId="44" fillId="0" borderId="32" xfId="0" applyFont="1" applyBorder="1" applyAlignment="1">
      <alignment horizontal="center" vertical="center" wrapText="1"/>
    </xf>
    <xf numFmtId="0" fontId="46" fillId="0" borderId="2" xfId="0" applyFont="1" applyBorder="1" applyAlignment="1">
      <alignment horizontal="center" wrapText="1"/>
    </xf>
    <xf numFmtId="0" fontId="47" fillId="0" borderId="0" xfId="0" applyFont="1"/>
    <xf numFmtId="0" fontId="11" fillId="0" borderId="0" xfId="0" applyFont="1"/>
    <xf numFmtId="14" fontId="10" fillId="0" borderId="0" xfId="0" applyNumberFormat="1" applyFont="1"/>
    <xf numFmtId="0" fontId="10" fillId="6" borderId="8" xfId="0" applyFont="1" applyFill="1" applyBorder="1" applyAlignment="1">
      <alignment horizontal="center" vertical="center" wrapText="1"/>
    </xf>
    <xf numFmtId="0" fontId="3" fillId="6" borderId="7" xfId="0" applyFont="1" applyFill="1" applyBorder="1" applyAlignment="1">
      <alignment horizontal="center"/>
    </xf>
    <xf numFmtId="0" fontId="10" fillId="6" borderId="28" xfId="0" applyFont="1" applyFill="1" applyBorder="1" applyAlignment="1">
      <alignment horizontal="center" vertical="center" wrapText="1"/>
    </xf>
    <xf numFmtId="0" fontId="51" fillId="0" borderId="21" xfId="0" applyFont="1" applyBorder="1" applyAlignment="1">
      <alignment horizontal="center" vertical="center"/>
    </xf>
    <xf numFmtId="0" fontId="52" fillId="0" borderId="0" xfId="0" applyFont="1"/>
    <xf numFmtId="2" fontId="52" fillId="0" borderId="0" xfId="0" applyNumberFormat="1" applyFont="1"/>
    <xf numFmtId="0" fontId="17" fillId="0" borderId="0" xfId="0" applyFont="1" applyAlignment="1">
      <alignment horizontal="left"/>
    </xf>
    <xf numFmtId="0" fontId="56" fillId="0" borderId="0" xfId="0" applyFont="1" applyAlignment="1">
      <alignment horizontal="left"/>
    </xf>
    <xf numFmtId="0" fontId="19" fillId="0" borderId="0" xfId="0" applyFont="1" applyAlignment="1">
      <alignment horizontal="left"/>
    </xf>
    <xf numFmtId="0" fontId="0" fillId="0" borderId="0" xfId="0" applyAlignment="1">
      <alignment horizontal="right"/>
    </xf>
    <xf numFmtId="0" fontId="30" fillId="0" borderId="15" xfId="0" applyFont="1" applyBorder="1"/>
    <xf numFmtId="0" fontId="29" fillId="0" borderId="0" xfId="0" applyFont="1" applyAlignment="1">
      <alignment horizontal="left"/>
    </xf>
    <xf numFmtId="0" fontId="29" fillId="0" borderId="0" xfId="0" applyFont="1"/>
    <xf numFmtId="0" fontId="4" fillId="0" borderId="0" xfId="0" applyFont="1" applyAlignment="1">
      <alignment horizontal="left"/>
    </xf>
    <xf numFmtId="0" fontId="4" fillId="0" borderId="0" xfId="0" applyFont="1"/>
    <xf numFmtId="0" fontId="17" fillId="0" borderId="0" xfId="0" applyFont="1"/>
    <xf numFmtId="0" fontId="24" fillId="0" borderId="15" xfId="0" applyFont="1" applyBorder="1"/>
    <xf numFmtId="0" fontId="12" fillId="0" borderId="3" xfId="0" applyFont="1" applyBorder="1" applyAlignment="1">
      <alignment horizontal="center" vertical="center"/>
    </xf>
    <xf numFmtId="0" fontId="38" fillId="0" borderId="2" xfId="0" applyFont="1" applyBorder="1" applyAlignment="1">
      <alignment horizontal="center" wrapText="1"/>
    </xf>
    <xf numFmtId="0" fontId="39" fillId="0" borderId="32" xfId="0" applyFont="1" applyBorder="1" applyAlignment="1">
      <alignment horizontal="center" vertical="center"/>
    </xf>
    <xf numFmtId="0" fontId="38" fillId="0" borderId="33" xfId="0" applyFont="1" applyBorder="1" applyAlignment="1">
      <alignment horizontal="center"/>
    </xf>
    <xf numFmtId="0" fontId="35" fillId="0" borderId="34" xfId="0" applyFont="1" applyBorder="1" applyAlignment="1">
      <alignment horizontal="center" vertical="center" wrapText="1"/>
    </xf>
    <xf numFmtId="0" fontId="10" fillId="8" borderId="8" xfId="0" applyFont="1" applyFill="1" applyBorder="1" applyAlignment="1">
      <alignment horizontal="center" vertical="center" wrapText="1"/>
    </xf>
    <xf numFmtId="0" fontId="3" fillId="8" borderId="7" xfId="0" applyFont="1" applyFill="1" applyBorder="1" applyAlignment="1">
      <alignment horizontal="center" wrapText="1"/>
    </xf>
    <xf numFmtId="0" fontId="3" fillId="8" borderId="7" xfId="0" applyFont="1" applyFill="1" applyBorder="1" applyAlignment="1">
      <alignment horizontal="center"/>
    </xf>
    <xf numFmtId="0" fontId="16" fillId="0" borderId="0" xfId="0" applyFont="1" applyAlignment="1">
      <alignment horizontal="center" vertical="center" wrapText="1"/>
    </xf>
    <xf numFmtId="0" fontId="58" fillId="0" borderId="11" xfId="0" applyFont="1" applyBorder="1" applyAlignment="1">
      <alignment horizontal="center"/>
    </xf>
    <xf numFmtId="0" fontId="20" fillId="0" borderId="0" xfId="0" applyFont="1" applyAlignment="1">
      <alignment horizontal="left"/>
    </xf>
    <xf numFmtId="0" fontId="21" fillId="0" borderId="0" xfId="0" applyFont="1" applyAlignment="1">
      <alignment horizontal="center"/>
    </xf>
    <xf numFmtId="164" fontId="22" fillId="0" borderId="0" xfId="0" applyNumberFormat="1" applyFont="1" applyAlignment="1">
      <alignment horizontal="center"/>
    </xf>
    <xf numFmtId="0" fontId="22" fillId="0" borderId="0" xfId="0" applyFont="1" applyAlignment="1">
      <alignment horizontal="left"/>
    </xf>
    <xf numFmtId="0" fontId="59" fillId="0" borderId="3" xfId="0" applyFont="1" applyBorder="1" applyAlignment="1">
      <alignment horizontal="center" vertical="center"/>
    </xf>
    <xf numFmtId="0" fontId="60" fillId="0" borderId="16" xfId="0" applyFont="1" applyBorder="1" applyAlignment="1">
      <alignment horizontal="center"/>
    </xf>
    <xf numFmtId="0" fontId="61" fillId="0" borderId="15" xfId="0" applyFont="1" applyBorder="1" applyAlignment="1">
      <alignment horizontal="center" vertical="center"/>
    </xf>
    <xf numFmtId="0" fontId="60" fillId="0" borderId="2" xfId="0" applyFont="1" applyBorder="1" applyAlignment="1">
      <alignment horizontal="center"/>
    </xf>
    <xf numFmtId="0" fontId="60" fillId="0" borderId="31" xfId="0" applyFont="1" applyBorder="1" applyAlignment="1">
      <alignment horizontal="center"/>
    </xf>
    <xf numFmtId="0" fontId="60" fillId="0" borderId="35" xfId="0" applyFont="1" applyBorder="1" applyAlignment="1">
      <alignment horizontal="center"/>
    </xf>
    <xf numFmtId="0" fontId="61" fillId="0" borderId="36" xfId="0" applyFont="1" applyBorder="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3" fillId="10" borderId="0" xfId="0" applyFont="1" applyFill="1" applyAlignment="1">
      <alignment horizontal="left"/>
    </xf>
    <xf numFmtId="0" fontId="3" fillId="10" borderId="0" xfId="0" applyFont="1" applyFill="1"/>
    <xf numFmtId="0" fontId="3" fillId="0" borderId="0" xfId="0" applyFont="1" applyAlignment="1">
      <alignment horizontal="center" vertical="center"/>
    </xf>
    <xf numFmtId="0" fontId="17" fillId="0" borderId="6" xfId="0" applyFont="1" applyBorder="1" applyAlignment="1">
      <alignment horizontal="center" vertical="center"/>
    </xf>
    <xf numFmtId="0" fontId="16" fillId="0" borderId="3" xfId="0" applyFont="1" applyBorder="1" applyAlignment="1">
      <alignment horizontal="center" vertical="center" wrapText="1"/>
    </xf>
    <xf numFmtId="0" fontId="64" fillId="0" borderId="16" xfId="0" applyFont="1" applyBorder="1" applyAlignment="1">
      <alignment horizontal="center"/>
    </xf>
    <xf numFmtId="0" fontId="65" fillId="0" borderId="15" xfId="0" applyFont="1" applyBorder="1" applyAlignment="1">
      <alignment horizontal="center" vertical="center" wrapText="1"/>
    </xf>
    <xf numFmtId="0" fontId="12" fillId="0" borderId="1" xfId="0" applyFont="1" applyBorder="1" applyAlignment="1">
      <alignment horizontal="center" wrapText="1"/>
    </xf>
    <xf numFmtId="0" fontId="16" fillId="0" borderId="1" xfId="0" applyFont="1" applyBorder="1" applyAlignment="1">
      <alignment horizontal="center"/>
    </xf>
    <xf numFmtId="0" fontId="24" fillId="0" borderId="0" xfId="0" applyFont="1"/>
    <xf numFmtId="0" fontId="33" fillId="0" borderId="0" xfId="0" applyFont="1" applyAlignment="1">
      <alignment horizontal="right"/>
    </xf>
    <xf numFmtId="0" fontId="33" fillId="0" borderId="0" xfId="0" applyFont="1"/>
    <xf numFmtId="0" fontId="69" fillId="0" borderId="0" xfId="0" applyFont="1"/>
    <xf numFmtId="0" fontId="62" fillId="2" borderId="0" xfId="0" applyFont="1" applyFill="1"/>
    <xf numFmtId="0" fontId="3" fillId="2" borderId="0" xfId="0" applyFont="1" applyFill="1" applyAlignment="1">
      <alignment horizontal="left"/>
    </xf>
    <xf numFmtId="0" fontId="22" fillId="2" borderId="0" xfId="0" applyFont="1" applyFill="1" applyAlignment="1">
      <alignment horizontal="left"/>
    </xf>
    <xf numFmtId="0" fontId="11" fillId="0" borderId="5" xfId="0" applyFont="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xf>
    <xf numFmtId="0" fontId="3" fillId="0" borderId="24" xfId="0" applyFont="1" applyBorder="1" applyAlignment="1">
      <alignment horizontal="center" wrapText="1"/>
    </xf>
    <xf numFmtId="0" fontId="3" fillId="0" borderId="26" xfId="0" applyFont="1" applyBorder="1" applyAlignment="1">
      <alignment horizontal="center" wrapText="1"/>
    </xf>
    <xf numFmtId="0" fontId="3" fillId="0" borderId="25" xfId="0" applyFont="1" applyBorder="1" applyAlignment="1">
      <alignment horizontal="center" wrapText="1"/>
    </xf>
    <xf numFmtId="0" fontId="3" fillId="0" borderId="27" xfId="0" applyFont="1" applyBorder="1" applyAlignment="1">
      <alignment horizontal="center" wrapText="1"/>
    </xf>
    <xf numFmtId="0" fontId="10" fillId="0" borderId="4" xfId="0" applyFont="1" applyBorder="1" applyAlignment="1">
      <alignment horizontal="center" wrapText="1"/>
    </xf>
    <xf numFmtId="0" fontId="10" fillId="0" borderId="19" xfId="0" applyFont="1" applyBorder="1" applyAlignment="1">
      <alignment horizontal="center" wrapText="1"/>
    </xf>
    <xf numFmtId="0" fontId="36" fillId="0" borderId="23" xfId="0" applyFont="1" applyBorder="1" applyAlignment="1">
      <alignment horizontal="center" wrapText="1"/>
    </xf>
    <xf numFmtId="0" fontId="36" fillId="0" borderId="14" xfId="0" applyFont="1" applyBorder="1" applyAlignment="1">
      <alignment horizontal="center" wrapText="1"/>
    </xf>
    <xf numFmtId="0" fontId="21" fillId="2" borderId="4"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14" xfId="0" applyFont="1" applyFill="1" applyBorder="1" applyAlignment="1">
      <alignment horizontal="center" vertical="center"/>
    </xf>
    <xf numFmtId="0" fontId="6" fillId="0" borderId="0" xfId="0" applyFont="1" applyAlignment="1">
      <alignment horizontal="left"/>
    </xf>
    <xf numFmtId="0" fontId="2" fillId="0" borderId="0" xfId="0" applyFont="1" applyAlignment="1">
      <alignment horizontal="left"/>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6" fillId="0" borderId="4" xfId="0" applyFont="1" applyBorder="1" applyAlignment="1">
      <alignment horizontal="center" vertical="center"/>
    </xf>
    <xf numFmtId="0" fontId="16" fillId="0" borderId="19" xfId="0" applyFont="1" applyBorder="1" applyAlignment="1">
      <alignment horizontal="center" vertical="center"/>
    </xf>
    <xf numFmtId="0" fontId="16" fillId="0" borderId="23" xfId="0" applyFont="1" applyBorder="1" applyAlignment="1">
      <alignment horizontal="center" vertical="center"/>
    </xf>
    <xf numFmtId="0" fontId="16" fillId="0" borderId="14" xfId="0" applyFont="1" applyBorder="1" applyAlignment="1">
      <alignment horizontal="center" vertical="center"/>
    </xf>
    <xf numFmtId="0" fontId="0" fillId="0" borderId="3" xfId="0" applyBorder="1" applyAlignment="1">
      <alignment horizontal="center"/>
    </xf>
    <xf numFmtId="0" fontId="0" fillId="0" borderId="6" xfId="0" applyBorder="1" applyAlignment="1">
      <alignment horizontal="center"/>
    </xf>
    <xf numFmtId="0" fontId="11" fillId="0" borderId="6" xfId="0" applyFont="1" applyBorder="1" applyAlignment="1" applyProtection="1">
      <alignment horizontal="center" vertical="center" wrapText="1"/>
      <protection locked="0"/>
    </xf>
    <xf numFmtId="0" fontId="3" fillId="0" borderId="4" xfId="0" applyFont="1" applyBorder="1" applyAlignment="1">
      <alignment horizontal="center" wrapText="1"/>
    </xf>
    <xf numFmtId="0" fontId="3" fillId="0" borderId="19" xfId="0" applyFont="1" applyBorder="1" applyAlignment="1">
      <alignment horizontal="center" wrapText="1"/>
    </xf>
    <xf numFmtId="0" fontId="3" fillId="0" borderId="23" xfId="0" applyFont="1" applyBorder="1" applyAlignment="1">
      <alignment horizontal="center" wrapText="1"/>
    </xf>
    <xf numFmtId="0" fontId="3" fillId="0" borderId="14" xfId="0" applyFont="1" applyBorder="1" applyAlignment="1">
      <alignment horizontal="center" wrapText="1"/>
    </xf>
    <xf numFmtId="0" fontId="3" fillId="0" borderId="3" xfId="0" applyFont="1" applyBorder="1" applyAlignment="1">
      <alignment horizontal="center" vertical="center"/>
    </xf>
    <xf numFmtId="0" fontId="12" fillId="0" borderId="4" xfId="0" applyFont="1" applyBorder="1" applyAlignment="1">
      <alignment horizontal="center"/>
    </xf>
    <xf numFmtId="0" fontId="12" fillId="0" borderId="19" xfId="0" applyFont="1" applyBorder="1" applyAlignment="1">
      <alignment horizontal="center"/>
    </xf>
    <xf numFmtId="0" fontId="12" fillId="0" borderId="23" xfId="0" applyFont="1" applyBorder="1" applyAlignment="1">
      <alignment horizontal="center"/>
    </xf>
    <xf numFmtId="0" fontId="12" fillId="0" borderId="14" xfId="0" applyFont="1" applyBorder="1" applyAlignment="1">
      <alignment horizontal="center"/>
    </xf>
    <xf numFmtId="0" fontId="40" fillId="0" borderId="5" xfId="0" applyFont="1" applyBorder="1" applyAlignment="1">
      <alignment horizontal="center"/>
    </xf>
    <xf numFmtId="0" fontId="40" fillId="0" borderId="6" xfId="0" applyFont="1" applyBorder="1" applyAlignment="1">
      <alignment horizontal="center"/>
    </xf>
    <xf numFmtId="0" fontId="17" fillId="0" borderId="5" xfId="0" applyFont="1" applyBorder="1" applyAlignment="1">
      <alignment horizontal="center"/>
    </xf>
    <xf numFmtId="0" fontId="17" fillId="0" borderId="6" xfId="0" applyFont="1" applyBorder="1" applyAlignment="1">
      <alignment horizontal="center"/>
    </xf>
    <xf numFmtId="0" fontId="57" fillId="0" borderId="5" xfId="0" applyFont="1" applyBorder="1" applyAlignment="1">
      <alignment horizontal="center"/>
    </xf>
    <xf numFmtId="0" fontId="57" fillId="0" borderId="6" xfId="0" applyFont="1" applyBorder="1" applyAlignment="1">
      <alignment horizontal="center"/>
    </xf>
    <xf numFmtId="0" fontId="35" fillId="0" borderId="23" xfId="0" applyFont="1" applyBorder="1" applyAlignment="1">
      <alignment horizontal="center" vertical="center" wrapText="1"/>
    </xf>
    <xf numFmtId="0" fontId="35" fillId="0" borderId="14" xfId="0" applyFont="1" applyBorder="1" applyAlignment="1">
      <alignment horizontal="center" vertical="center" wrapText="1"/>
    </xf>
    <xf numFmtId="0" fontId="55" fillId="0" borderId="18" xfId="0" applyFont="1" applyBorder="1" applyAlignment="1">
      <alignment horizontal="center" vertical="center" wrapText="1"/>
    </xf>
    <xf numFmtId="0" fontId="55" fillId="0" borderId="30" xfId="0" applyFont="1" applyBorder="1" applyAlignment="1">
      <alignment horizontal="center" vertical="center" wrapText="1"/>
    </xf>
    <xf numFmtId="0" fontId="3" fillId="0" borderId="24" xfId="0" applyFont="1" applyBorder="1" applyAlignment="1">
      <alignment horizontal="center"/>
    </xf>
    <xf numFmtId="0" fontId="3" fillId="0" borderId="25" xfId="0" applyFont="1" applyBorder="1" applyAlignment="1">
      <alignment horizontal="center"/>
    </xf>
    <xf numFmtId="0" fontId="3" fillId="0" borderId="29" xfId="0" applyFont="1" applyBorder="1" applyAlignment="1">
      <alignment horizontal="center" vertical="center"/>
    </xf>
    <xf numFmtId="0" fontId="3" fillId="0" borderId="27" xfId="0" applyFont="1" applyBorder="1" applyAlignment="1">
      <alignment horizontal="center" vertical="center"/>
    </xf>
    <xf numFmtId="0" fontId="6" fillId="0" borderId="20" xfId="0" applyFont="1" applyBorder="1" applyAlignment="1">
      <alignment horizontal="left"/>
    </xf>
    <xf numFmtId="0" fontId="3" fillId="0" borderId="0" xfId="0" applyFont="1" applyAlignment="1">
      <alignment horizontal="center"/>
    </xf>
    <xf numFmtId="0" fontId="17" fillId="0" borderId="4" xfId="0" applyFont="1" applyBorder="1" applyAlignment="1">
      <alignment horizontal="center"/>
    </xf>
    <xf numFmtId="0" fontId="17" fillId="0" borderId="19" xfId="0" applyFont="1" applyBorder="1" applyAlignment="1">
      <alignment horizontal="center"/>
    </xf>
    <xf numFmtId="0" fontId="17" fillId="0" borderId="23" xfId="0" applyFont="1" applyBorder="1" applyAlignment="1">
      <alignment horizontal="center"/>
    </xf>
    <xf numFmtId="0" fontId="17" fillId="0" borderId="14" xfId="0" applyFont="1" applyBorder="1" applyAlignment="1">
      <alignment horizontal="center"/>
    </xf>
    <xf numFmtId="0" fontId="3" fillId="0" borderId="26" xfId="0" applyFont="1" applyBorder="1" applyAlignment="1">
      <alignment horizontal="center" vertical="center"/>
    </xf>
    <xf numFmtId="0" fontId="11" fillId="0" borderId="13" xfId="0" applyFont="1" applyBorder="1" applyAlignment="1">
      <alignment horizontal="center" wrapText="1"/>
    </xf>
    <xf numFmtId="0" fontId="11" fillId="0" borderId="17" xfId="0" applyFont="1" applyBorder="1" applyAlignment="1">
      <alignment horizontal="center" wrapText="1"/>
    </xf>
    <xf numFmtId="0" fontId="3" fillId="0" borderId="13" xfId="0" applyFont="1" applyBorder="1" applyAlignment="1">
      <alignment horizontal="center"/>
    </xf>
    <xf numFmtId="0" fontId="3" fillId="0" borderId="17" xfId="0" applyFont="1" applyBorder="1" applyAlignment="1">
      <alignment horizontal="center"/>
    </xf>
    <xf numFmtId="0" fontId="3" fillId="0" borderId="20" xfId="0" applyFont="1" applyBorder="1" applyAlignment="1">
      <alignment horizontal="center"/>
    </xf>
    <xf numFmtId="0" fontId="14" fillId="0" borderId="4" xfId="0" applyFont="1" applyBorder="1" applyAlignment="1">
      <alignment horizontal="center" vertical="center" wrapText="1"/>
    </xf>
    <xf numFmtId="0" fontId="0" fillId="0" borderId="19" xfId="0" applyBorder="1" applyAlignment="1">
      <alignment horizontal="center" vertical="center" wrapText="1"/>
    </xf>
    <xf numFmtId="0" fontId="3" fillId="0" borderId="2" xfId="0" applyFont="1" applyBorder="1" applyAlignment="1">
      <alignment horizontal="center" vertical="center"/>
    </xf>
    <xf numFmtId="0" fontId="40" fillId="0" borderId="13" xfId="2" applyFont="1" applyFill="1" applyBorder="1" applyAlignment="1">
      <alignment horizontal="center" vertical="center" wrapText="1"/>
    </xf>
    <xf numFmtId="0" fontId="40" fillId="0" borderId="17" xfId="2" applyFont="1" applyFill="1" applyBorder="1" applyAlignment="1">
      <alignment horizontal="center" vertical="center" wrapText="1"/>
    </xf>
    <xf numFmtId="0" fontId="0" fillId="0" borderId="2" xfId="0" applyBorder="1" applyAlignment="1">
      <alignment horizontal="center" vertical="center"/>
    </xf>
    <xf numFmtId="0" fontId="14" fillId="0" borderId="18" xfId="0" applyFont="1" applyBorder="1" applyAlignment="1">
      <alignment horizontal="center" vertical="center" wrapText="1"/>
    </xf>
    <xf numFmtId="0" fontId="0" fillId="0" borderId="30" xfId="0" applyBorder="1" applyAlignment="1">
      <alignment horizontal="center" vertical="center" wrapText="1"/>
    </xf>
    <xf numFmtId="0" fontId="12" fillId="0" borderId="5" xfId="0" applyFont="1" applyBorder="1" applyAlignment="1">
      <alignment horizontal="center"/>
    </xf>
    <xf numFmtId="0" fontId="12" fillId="0" borderId="6" xfId="0" applyFont="1" applyBorder="1" applyAlignment="1">
      <alignment horizontal="center"/>
    </xf>
    <xf numFmtId="0" fontId="5" fillId="0" borderId="0" xfId="0" applyFont="1" applyAlignment="1">
      <alignment horizontal="left"/>
    </xf>
    <xf numFmtId="0" fontId="23" fillId="0" borderId="0" xfId="0" applyFont="1" applyAlignment="1">
      <alignment horizontal="center"/>
    </xf>
    <xf numFmtId="0" fontId="3" fillId="0" borderId="0" xfId="0" applyFont="1" applyAlignment="1">
      <alignment horizontal="center" wrapText="1"/>
    </xf>
    <xf numFmtId="0" fontId="0" fillId="0" borderId="0" xfId="0" applyAlignment="1">
      <alignment horizontal="center" wrapText="1"/>
    </xf>
    <xf numFmtId="0" fontId="3" fillId="6" borderId="11" xfId="0" applyFont="1" applyFill="1" applyBorder="1" applyAlignment="1" applyProtection="1">
      <alignment horizontal="left"/>
      <protection locked="0"/>
    </xf>
    <xf numFmtId="0" fontId="21" fillId="6" borderId="11" xfId="0" applyFont="1" applyFill="1" applyBorder="1" applyAlignment="1" applyProtection="1">
      <alignment horizontal="left"/>
      <protection locked="0"/>
    </xf>
    <xf numFmtId="0" fontId="12" fillId="0" borderId="18" xfId="0" applyFont="1" applyBorder="1" applyAlignment="1">
      <alignment horizontal="center"/>
    </xf>
    <xf numFmtId="0" fontId="12" fillId="0" borderId="30" xfId="0" applyFont="1" applyBorder="1" applyAlignment="1">
      <alignment horizontal="center"/>
    </xf>
    <xf numFmtId="0" fontId="16" fillId="0" borderId="24"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7" xfId="0" applyFont="1" applyBorder="1" applyAlignment="1">
      <alignment horizontal="center" vertical="center" wrapText="1"/>
    </xf>
    <xf numFmtId="0" fontId="12" fillId="0" borderId="21" xfId="0" applyFont="1" applyBorder="1" applyAlignment="1">
      <alignment horizontal="center"/>
    </xf>
    <xf numFmtId="0" fontId="12" fillId="0" borderId="22" xfId="0" applyFont="1" applyBorder="1" applyAlignment="1">
      <alignment horizontal="center"/>
    </xf>
    <xf numFmtId="0" fontId="3" fillId="9" borderId="0" xfId="0" applyFont="1" applyFill="1" applyAlignment="1">
      <alignment wrapText="1"/>
    </xf>
    <xf numFmtId="0" fontId="0" fillId="0" borderId="0" xfId="0" applyAlignment="1">
      <alignment wrapText="1"/>
    </xf>
    <xf numFmtId="0" fontId="11" fillId="9" borderId="5" xfId="0" applyFont="1" applyFill="1" applyBorder="1" applyAlignment="1" applyProtection="1">
      <alignment horizontal="center" vertical="center" wrapText="1"/>
      <protection locked="0"/>
    </xf>
    <xf numFmtId="0" fontId="11" fillId="9" borderId="6" xfId="0" applyFont="1" applyFill="1" applyBorder="1" applyAlignment="1" applyProtection="1">
      <alignment horizontal="center" vertical="center" wrapText="1"/>
      <protection locked="0"/>
    </xf>
    <xf numFmtId="0" fontId="11" fillId="9" borderId="5" xfId="0" applyFont="1" applyFill="1" applyBorder="1" applyAlignment="1" applyProtection="1">
      <alignment horizontal="center" vertical="center"/>
      <protection locked="0"/>
    </xf>
    <xf numFmtId="0" fontId="11" fillId="9" borderId="6" xfId="0" applyFont="1" applyFill="1" applyBorder="1" applyAlignment="1" applyProtection="1">
      <alignment horizontal="center" vertical="center"/>
      <protection locked="0"/>
    </xf>
    <xf numFmtId="0" fontId="3" fillId="7" borderId="0" xfId="0" applyFont="1" applyFill="1" applyAlignment="1">
      <alignment horizontal="right"/>
    </xf>
    <xf numFmtId="0" fontId="41" fillId="0" borderId="4" xfId="0" applyFont="1" applyBorder="1" applyAlignment="1">
      <alignment horizontal="center"/>
    </xf>
    <xf numFmtId="0" fontId="41" fillId="0" borderId="19" xfId="0" applyFont="1" applyBorder="1" applyAlignment="1">
      <alignment horizontal="center"/>
    </xf>
    <xf numFmtId="0" fontId="41" fillId="0" borderId="23" xfId="0" applyFont="1" applyBorder="1" applyAlignment="1">
      <alignment horizontal="center"/>
    </xf>
    <xf numFmtId="0" fontId="41" fillId="0" borderId="14" xfId="0" applyFont="1" applyBorder="1" applyAlignment="1">
      <alignment horizontal="center"/>
    </xf>
    <xf numFmtId="0" fontId="67" fillId="0" borderId="4" xfId="0" applyFont="1" applyBorder="1" applyAlignment="1">
      <alignment horizontal="center"/>
    </xf>
    <xf numFmtId="0" fontId="67" fillId="0" borderId="19" xfId="0" applyFont="1" applyBorder="1" applyAlignment="1">
      <alignment horizontal="center"/>
    </xf>
    <xf numFmtId="0" fontId="67" fillId="0" borderId="23" xfId="0" applyFont="1" applyBorder="1" applyAlignment="1">
      <alignment horizontal="center"/>
    </xf>
    <xf numFmtId="0" fontId="67" fillId="0" borderId="14" xfId="0" applyFont="1" applyBorder="1" applyAlignment="1">
      <alignment horizontal="center"/>
    </xf>
    <xf numFmtId="0" fontId="52" fillId="2" borderId="13" xfId="1" applyFont="1" applyFill="1" applyBorder="1" applyAlignment="1">
      <alignment horizontal="center" vertical="center" wrapText="1"/>
    </xf>
    <xf numFmtId="0" fontId="52" fillId="2" borderId="17" xfId="1" applyFont="1" applyFill="1" applyBorder="1" applyAlignment="1">
      <alignment horizontal="center" vertical="center" wrapText="1"/>
    </xf>
    <xf numFmtId="0" fontId="66" fillId="0" borderId="19" xfId="0" applyFont="1" applyBorder="1" applyAlignment="1">
      <alignment horizontal="center" wrapText="1"/>
    </xf>
    <xf numFmtId="0" fontId="66" fillId="0" borderId="14" xfId="0" applyFont="1" applyBorder="1" applyAlignment="1">
      <alignment horizontal="center" wrapText="1"/>
    </xf>
    <xf numFmtId="0" fontId="49" fillId="2" borderId="5" xfId="0" applyFont="1" applyFill="1" applyBorder="1" applyAlignment="1">
      <alignment horizontal="center" vertical="center" wrapText="1"/>
    </xf>
    <xf numFmtId="0" fontId="49" fillId="2" borderId="3" xfId="0" applyFont="1" applyFill="1" applyBorder="1" applyAlignment="1">
      <alignment horizontal="center" vertical="center" wrapText="1"/>
    </xf>
    <xf numFmtId="0" fontId="50" fillId="0" borderId="6" xfId="0" applyFont="1" applyBorder="1" applyAlignment="1">
      <alignment horizontal="center" vertical="center" wrapText="1"/>
    </xf>
    <xf numFmtId="0" fontId="11" fillId="0" borderId="26"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3" fillId="6" borderId="24" xfId="0" applyFont="1" applyFill="1" applyBorder="1" applyAlignment="1">
      <alignment horizontal="center"/>
    </xf>
    <xf numFmtId="0" fontId="3" fillId="6" borderId="16" xfId="0" applyFont="1" applyFill="1" applyBorder="1" applyAlignment="1">
      <alignment horizontal="center"/>
    </xf>
    <xf numFmtId="0" fontId="3" fillId="6" borderId="25" xfId="0" applyFont="1" applyFill="1" applyBorder="1" applyAlignment="1">
      <alignment horizontal="center"/>
    </xf>
    <xf numFmtId="0" fontId="11" fillId="0" borderId="3" xfId="0" applyFont="1" applyBorder="1" applyAlignment="1" applyProtection="1">
      <alignment horizontal="center" vertical="center"/>
      <protection locked="0"/>
    </xf>
    <xf numFmtId="0" fontId="11" fillId="0" borderId="3" xfId="0" applyFont="1" applyBorder="1" applyAlignment="1" applyProtection="1">
      <alignment horizontal="center" vertical="center" wrapText="1"/>
      <protection locked="0"/>
    </xf>
    <xf numFmtId="0" fontId="45" fillId="0" borderId="18" xfId="0" applyFont="1" applyBorder="1" applyAlignment="1">
      <alignment horizontal="center" vertical="center" wrapText="1"/>
    </xf>
    <xf numFmtId="0" fontId="45" fillId="0" borderId="30" xfId="0" applyFont="1" applyBorder="1" applyAlignment="1">
      <alignment horizontal="center" vertical="center" wrapText="1"/>
    </xf>
    <xf numFmtId="0" fontId="63" fillId="0" borderId="18" xfId="0" applyFont="1" applyBorder="1" applyAlignment="1">
      <alignment horizontal="center" vertical="center" wrapText="1"/>
    </xf>
    <xf numFmtId="0" fontId="63" fillId="0" borderId="30" xfId="0" applyFont="1" applyBorder="1" applyAlignment="1">
      <alignment horizontal="center" vertical="center" wrapText="1"/>
    </xf>
  </cellXfs>
  <cellStyles count="3">
    <cellStyle name="Bad" xfId="2" builtinId="27"/>
    <cellStyle name="Good" xfId="1" builtinId="26"/>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
      <font>
        <color auto="1"/>
      </font>
      <fill>
        <patternFill>
          <bgColor rgb="FFFF0000"/>
        </patternFill>
      </fill>
    </dxf>
    <dxf>
      <fill>
        <patternFill>
          <bgColor rgb="FFFF0000"/>
        </patternFill>
      </fill>
    </dxf>
    <dxf>
      <font>
        <strike val="0"/>
      </font>
      <fill>
        <patternFill>
          <bgColor rgb="FF92D050"/>
        </patternFill>
      </fill>
    </dxf>
    <dxf>
      <fill>
        <patternFill>
          <bgColor rgb="FF92D05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
      <font>
        <color auto="1"/>
      </font>
      <fill>
        <patternFill>
          <bgColor rgb="FFFF0000"/>
        </patternFill>
      </fill>
    </dxf>
  </dxfs>
  <tableStyles count="0" defaultTableStyle="TableStyleMedium9" defaultPivotStyle="PivotStyleLight16"/>
  <colors>
    <mruColors>
      <color rgb="FF0000FF"/>
      <color rgb="FFFF33CC"/>
      <color rgb="FF1D08B8"/>
      <color rgb="FF009900"/>
      <color rgb="FF7030A0"/>
      <color rgb="FFFF99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528768289403931"/>
          <c:y val="7.8900917863026609E-2"/>
          <c:w val="0.77990699072019964"/>
          <c:h val="0.89135802469135805"/>
        </c:manualLayout>
      </c:layout>
      <c:barChart>
        <c:barDir val="col"/>
        <c:grouping val="stacked"/>
        <c:varyColors val="0"/>
        <c:ser>
          <c:idx val="0"/>
          <c:order val="0"/>
          <c:spPr>
            <a:solidFill>
              <a:srgbClr val="00B0F0"/>
            </a:solidFill>
            <a:ln>
              <a:noFill/>
            </a:ln>
            <a:effectLst/>
          </c:spPr>
          <c:invertIfNegative val="0"/>
          <c:val>
            <c:numRef>
              <c:f>'Academic Plan_TEMPLATE'!$W$5</c:f>
              <c:numCache>
                <c:formatCode>0.0</c:formatCode>
                <c:ptCount val="1"/>
                <c:pt idx="0">
                  <c:v>0</c:v>
                </c:pt>
              </c:numCache>
            </c:numRef>
          </c:val>
          <c:extLst>
            <c:ext xmlns:c16="http://schemas.microsoft.com/office/drawing/2014/chart" uri="{C3380CC4-5D6E-409C-BE32-E72D297353CC}">
              <c16:uniqueId val="{00000000-A4D0-486D-8314-A4DD5F77828D}"/>
            </c:ext>
          </c:extLst>
        </c:ser>
        <c:dLbls>
          <c:showLegendKey val="0"/>
          <c:showVal val="0"/>
          <c:showCatName val="0"/>
          <c:showSerName val="0"/>
          <c:showPercent val="0"/>
          <c:showBubbleSize val="0"/>
        </c:dLbls>
        <c:gapWidth val="150"/>
        <c:overlap val="100"/>
        <c:axId val="515558448"/>
        <c:axId val="520456496"/>
      </c:barChart>
      <c:catAx>
        <c:axId val="515558448"/>
        <c:scaling>
          <c:orientation val="minMax"/>
        </c:scaling>
        <c:delete val="1"/>
        <c:axPos val="b"/>
        <c:majorTickMark val="none"/>
        <c:minorTickMark val="none"/>
        <c:tickLblPos val="nextTo"/>
        <c:crossAx val="520456496"/>
        <c:crosses val="autoZero"/>
        <c:auto val="1"/>
        <c:lblAlgn val="ctr"/>
        <c:lblOffset val="100"/>
        <c:noMultiLvlLbl val="0"/>
      </c:catAx>
      <c:valAx>
        <c:axId val="520456496"/>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558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18</xdr:col>
      <xdr:colOff>48683</xdr:colOff>
      <xdr:row>0</xdr:row>
      <xdr:rowOff>19050</xdr:rowOff>
    </xdr:from>
    <xdr:to>
      <xdr:col>20</xdr:col>
      <xdr:colOff>491066</xdr:colOff>
      <xdr:row>8</xdr:row>
      <xdr:rowOff>190500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Advising\Templates_Plan\BSME%20Academic%20Plan%20GE2023_LastName_FirstName_4_19_23_UNPROTECTED.xlsx" TargetMode="External"/><Relationship Id="rId1" Type="http://schemas.openxmlformats.org/officeDocument/2006/relationships/externalLinkPath" Target="BSME%20Academic%20Plan%20GE2023_LastName_FirstName_4_19_23_UN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cademic Plan_TEMPLATE"/>
      <sheetName val="Sheet2"/>
    </sheetNames>
    <sheetDataSet>
      <sheetData sheetId="0"/>
      <sheetData sheetId="1">
        <row r="1">
          <cell r="A1" t="str">
            <v>SP</v>
          </cell>
        </row>
        <row r="2">
          <cell r="A2" t="str">
            <v>FA</v>
          </cell>
        </row>
        <row r="3">
          <cell r="A3" t="str">
            <v>SUM</v>
          </cell>
        </row>
        <row r="4">
          <cell r="A4" t="str">
            <v>TR</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52"/>
  <sheetViews>
    <sheetView tabSelected="1" zoomScale="90" zoomScaleNormal="90" zoomScaleSheetLayoutView="100" workbookViewId="0">
      <selection activeCell="K7" sqref="K7:M7"/>
    </sheetView>
  </sheetViews>
  <sheetFormatPr defaultColWidth="14.5703125" defaultRowHeight="15.75" x14ac:dyDescent="0.25"/>
  <cols>
    <col min="1" max="1" width="14.85546875" style="3" bestFit="1" customWidth="1"/>
    <col min="2" max="2" width="14.140625" style="3" customWidth="1"/>
    <col min="3" max="3" width="13.42578125" style="1" customWidth="1"/>
    <col min="4" max="4" width="21.7109375" style="3" customWidth="1"/>
    <col min="5" max="6" width="5.85546875" style="3" customWidth="1"/>
    <col min="7" max="7" width="7.28515625" style="1" customWidth="1"/>
    <col min="8" max="8" width="12.140625" style="3" customWidth="1"/>
    <col min="9" max="9" width="2.7109375" style="3" customWidth="1"/>
    <col min="10" max="10" width="5.140625" style="1" customWidth="1"/>
    <col min="11" max="11" width="19.85546875" style="1" customWidth="1"/>
    <col min="12" max="12" width="13.7109375" style="1" customWidth="1"/>
    <col min="13" max="13" width="13" style="1" customWidth="1"/>
    <col min="14" max="14" width="22.42578125" style="1" customWidth="1"/>
    <col min="15" max="16" width="5.85546875" style="1" customWidth="1"/>
    <col min="17" max="17" width="7.7109375" style="1" customWidth="1"/>
    <col min="18" max="18" width="12.28515625" style="1" customWidth="1"/>
    <col min="19" max="19" width="2" style="1" bestFit="1" customWidth="1"/>
    <col min="20" max="20" width="5.140625" style="1" customWidth="1"/>
    <col min="21" max="21" width="8.28515625" style="1" customWidth="1"/>
    <col min="22" max="22" width="11.85546875" style="1" customWidth="1"/>
    <col min="23" max="23" width="11.5703125" style="1" customWidth="1"/>
    <col min="24" max="24" width="11.7109375" style="1" customWidth="1"/>
    <col min="25" max="25" width="7.85546875" style="1" customWidth="1"/>
    <col min="26" max="26" width="4.85546875" style="1" customWidth="1"/>
    <col min="27" max="28" width="8.140625" style="1" customWidth="1"/>
    <col min="29" max="16384" width="14.5703125" style="1"/>
  </cols>
  <sheetData>
    <row r="1" spans="1:33" ht="23.25" x14ac:dyDescent="0.35">
      <c r="A1" s="201" t="s">
        <v>146</v>
      </c>
      <c r="B1" s="201"/>
      <c r="C1" s="201"/>
      <c r="D1" s="201"/>
      <c r="E1" s="201"/>
      <c r="F1" s="201"/>
      <c r="G1" s="201"/>
      <c r="H1" s="201"/>
      <c r="I1" s="201"/>
      <c r="J1" s="201"/>
      <c r="K1" s="201"/>
      <c r="L1" s="201"/>
      <c r="M1" s="201"/>
      <c r="N1" s="201"/>
      <c r="O1" s="201"/>
      <c r="P1" s="201"/>
      <c r="Q1" s="201"/>
      <c r="R1" s="201"/>
      <c r="W1" s="69">
        <f ca="1">TODAY()</f>
        <v>45739</v>
      </c>
      <c r="X1" s="4" t="s">
        <v>93</v>
      </c>
    </row>
    <row r="2" spans="1:33" ht="18.75" x14ac:dyDescent="0.3">
      <c r="A2" s="123" t="s">
        <v>183</v>
      </c>
      <c r="B2" s="124"/>
      <c r="D2" s="125" t="s">
        <v>200</v>
      </c>
      <c r="J2" s="1">
        <f ca="1">Y120+SUMIF(AA79:AA100,1,Y79:Y100)</f>
        <v>0</v>
      </c>
      <c r="K2" s="121" t="s">
        <v>94</v>
      </c>
      <c r="L2" s="67"/>
      <c r="M2" s="67"/>
      <c r="N2" s="67"/>
      <c r="O2" s="67"/>
      <c r="P2" s="67"/>
      <c r="Q2" s="67"/>
      <c r="R2" s="120"/>
      <c r="V2" s="74" t="s">
        <v>198</v>
      </c>
      <c r="W2" s="74">
        <f ca="1">W1-39448</f>
        <v>6291</v>
      </c>
      <c r="X2" s="74" t="s">
        <v>89</v>
      </c>
      <c r="Y2" s="68"/>
      <c r="Z2" s="68"/>
      <c r="AF2" s="1">
        <v>1501</v>
      </c>
      <c r="AG2" s="1" t="s">
        <v>141</v>
      </c>
    </row>
    <row r="3" spans="1:33" x14ac:dyDescent="0.25">
      <c r="A3" s="110" t="s">
        <v>132</v>
      </c>
      <c r="B3" s="110"/>
      <c r="C3" s="111"/>
      <c r="D3" s="110"/>
      <c r="J3" s="2" t="str">
        <f>IF(Y122&gt;=W4,"yes", "no")</f>
        <v>no</v>
      </c>
      <c r="K3" s="122" t="s">
        <v>91</v>
      </c>
      <c r="L3" s="67"/>
      <c r="M3" s="67"/>
      <c r="N3" s="67"/>
      <c r="O3" s="67"/>
      <c r="P3" s="67"/>
      <c r="Q3" s="67"/>
      <c r="R3" s="67"/>
      <c r="W3" s="75">
        <f ca="1">2008+W2/365.25</f>
        <v>2025.2238193018482</v>
      </c>
      <c r="X3" s="74" t="s">
        <v>90</v>
      </c>
      <c r="Y3" s="68"/>
      <c r="Z3" s="68"/>
      <c r="AE3"/>
      <c r="AF3" s="1">
        <v>1502</v>
      </c>
      <c r="AG3" s="1" t="s">
        <v>142</v>
      </c>
    </row>
    <row r="4" spans="1:33" ht="16.350000000000001" customHeight="1" thickBot="1" x14ac:dyDescent="0.3">
      <c r="A4" s="215" t="s">
        <v>149</v>
      </c>
      <c r="B4" s="216"/>
      <c r="C4" s="109" t="s">
        <v>65</v>
      </c>
      <c r="D4" s="109" t="s">
        <v>60</v>
      </c>
      <c r="E4" s="1" t="s">
        <v>150</v>
      </c>
      <c r="F4" s="1"/>
      <c r="G4" s="4"/>
      <c r="H4" s="4"/>
      <c r="I4" s="4"/>
      <c r="J4" s="2" t="str">
        <f>IF(W6=0,"yes", "no")</f>
        <v>no</v>
      </c>
      <c r="K4" s="122" t="s">
        <v>92</v>
      </c>
      <c r="L4" s="67"/>
      <c r="M4" s="67"/>
      <c r="N4" s="67"/>
      <c r="O4" s="67"/>
      <c r="P4" s="67"/>
      <c r="Q4" s="67"/>
      <c r="R4" s="67"/>
      <c r="W4" s="1">
        <f>120+IF(OR(E38="FA",E38="SP",O38="FA",O38="SP"),1,0)+IF(N20=1104,1,0)</f>
        <v>120</v>
      </c>
      <c r="X4" s="36" t="s">
        <v>95</v>
      </c>
      <c r="AE4"/>
      <c r="AF4" s="1">
        <v>1511</v>
      </c>
      <c r="AG4" s="1" t="s">
        <v>143</v>
      </c>
    </row>
    <row r="5" spans="1:33" ht="16.350000000000001" customHeight="1" x14ac:dyDescent="0.25">
      <c r="A5" s="216"/>
      <c r="B5" s="216"/>
      <c r="C5" s="217" t="s">
        <v>59</v>
      </c>
      <c r="D5" s="219">
        <v>2025</v>
      </c>
      <c r="E5" s="4"/>
      <c r="F5" s="4"/>
      <c r="G5" s="4"/>
      <c r="H5" s="108">
        <f>IF(C5="TR",D5,IF(C5="FA",D5+0.8,IF(C5="SP",D5+0.1,D5+0.6)))</f>
        <v>2025.8</v>
      </c>
      <c r="I5" s="4"/>
      <c r="J5" s="2" t="str">
        <f>IF(AC122=0,"yes", "no")</f>
        <v>yes</v>
      </c>
      <c r="K5" s="122" t="s">
        <v>100</v>
      </c>
      <c r="L5" s="67"/>
      <c r="M5" s="67"/>
      <c r="N5" s="67"/>
      <c r="O5" s="67"/>
      <c r="P5" s="67"/>
      <c r="Q5" s="67"/>
      <c r="R5" s="67"/>
      <c r="W5" s="37">
        <f ca="1">100*J2/W4</f>
        <v>0</v>
      </c>
      <c r="X5" s="1" t="s">
        <v>96</v>
      </c>
      <c r="AE5"/>
      <c r="AF5" s="1">
        <v>1512</v>
      </c>
      <c r="AG5" s="1" t="s">
        <v>144</v>
      </c>
    </row>
    <row r="6" spans="1:33" ht="16.350000000000001" customHeight="1" thickBot="1" x14ac:dyDescent="0.3">
      <c r="A6" s="216"/>
      <c r="B6" s="216"/>
      <c r="C6" s="218"/>
      <c r="D6" s="220"/>
      <c r="E6" s="4"/>
      <c r="F6" s="4"/>
      <c r="G6" s="4"/>
      <c r="H6" s="4"/>
      <c r="I6" s="4"/>
      <c r="J6" s="108" t="str">
        <f>IF(AND(OR(AC7=6089, AC7=6090),AD7="yes"),"yes","no")</f>
        <v>yes</v>
      </c>
      <c r="K6" s="122" t="s">
        <v>197</v>
      </c>
      <c r="R6" s="67"/>
      <c r="W6" s="1">
        <f>SUM(AA11:AB76)</f>
        <v>54</v>
      </c>
      <c r="X6" s="1" t="s">
        <v>82</v>
      </c>
      <c r="AF6" s="1">
        <v>1575</v>
      </c>
      <c r="AG6" s="1" t="s">
        <v>195</v>
      </c>
    </row>
    <row r="7" spans="1:33" x14ac:dyDescent="0.25">
      <c r="A7" s="216"/>
      <c r="B7" s="216"/>
      <c r="C7" s="79"/>
      <c r="D7" s="221" t="s">
        <v>131</v>
      </c>
      <c r="E7" s="221"/>
      <c r="F7" s="221"/>
      <c r="G7" s="221"/>
      <c r="H7" s="221"/>
      <c r="I7" s="2"/>
      <c r="J7" s="2" t="s">
        <v>50</v>
      </c>
      <c r="K7" s="206"/>
      <c r="L7" s="206"/>
      <c r="M7" s="206"/>
      <c r="N7" s="2"/>
      <c r="O7" s="2" t="s">
        <v>51</v>
      </c>
      <c r="P7" s="205"/>
      <c r="Q7" s="205"/>
      <c r="R7" s="205"/>
      <c r="AC7" s="1">
        <f>D18+D20+N70+N72</f>
        <v>6090</v>
      </c>
      <c r="AD7" s="1" t="str">
        <f>IF(AND(D18&lt;&gt;D20, D18&lt;&gt;N70,D18&lt;&gt;N72,D20&lt;&gt;N70,D20&lt;&gt;N72,N70&lt;&gt;N72),"yes","no")</f>
        <v>yes</v>
      </c>
      <c r="AF7" s="1" t="s">
        <v>196</v>
      </c>
    </row>
    <row r="8" spans="1:33" ht="7.5" customHeight="1" x14ac:dyDescent="0.25">
      <c r="A8" s="5"/>
      <c r="B8" s="4"/>
      <c r="C8" s="4"/>
      <c r="D8" s="4"/>
      <c r="E8" s="4"/>
      <c r="F8" s="4"/>
      <c r="G8" s="4"/>
      <c r="H8" s="4"/>
      <c r="I8" s="4"/>
      <c r="J8" s="4"/>
      <c r="K8" s="2"/>
      <c r="L8" s="22"/>
      <c r="M8" s="22"/>
      <c r="N8" s="2"/>
      <c r="O8" s="23"/>
      <c r="P8" s="23"/>
      <c r="Q8" s="23"/>
    </row>
    <row r="9" spans="1:33" x14ac:dyDescent="0.25">
      <c r="A9" s="202" t="s">
        <v>147</v>
      </c>
      <c r="B9" s="202"/>
      <c r="C9" s="202"/>
      <c r="D9" s="202"/>
      <c r="E9" s="202"/>
      <c r="F9" s="202"/>
      <c r="G9" s="202"/>
      <c r="H9" s="202"/>
      <c r="I9" s="202"/>
      <c r="J9" s="202"/>
      <c r="K9" s="202"/>
      <c r="L9" s="202"/>
      <c r="M9" s="202"/>
      <c r="N9" s="202"/>
      <c r="O9" s="202"/>
      <c r="P9" s="202"/>
      <c r="Q9" s="202"/>
      <c r="R9" s="202"/>
      <c r="V9" s="35" t="s">
        <v>103</v>
      </c>
      <c r="AA9" s="35" t="s">
        <v>81</v>
      </c>
    </row>
    <row r="10" spans="1:33" ht="21" customHeight="1" thickBot="1" x14ac:dyDescent="0.3">
      <c r="A10" s="179" t="s">
        <v>121</v>
      </c>
      <c r="B10" s="179"/>
      <c r="C10" s="180" t="s">
        <v>0</v>
      </c>
      <c r="D10" s="180"/>
      <c r="E10" s="42" t="s">
        <v>65</v>
      </c>
      <c r="F10" s="42" t="s">
        <v>60</v>
      </c>
      <c r="G10" s="6" t="s">
        <v>32</v>
      </c>
      <c r="H10" s="96" t="s">
        <v>133</v>
      </c>
      <c r="I10" s="7"/>
      <c r="J10" s="8"/>
      <c r="K10" s="179" t="s">
        <v>121</v>
      </c>
      <c r="L10" s="179"/>
      <c r="M10" s="180" t="s">
        <v>0</v>
      </c>
      <c r="N10" s="180"/>
      <c r="O10" s="42" t="s">
        <v>65</v>
      </c>
      <c r="P10" s="42" t="s">
        <v>60</v>
      </c>
      <c r="Q10" s="6" t="s">
        <v>32</v>
      </c>
      <c r="R10" s="96" t="s">
        <v>133</v>
      </c>
      <c r="V10" s="68" t="s">
        <v>101</v>
      </c>
      <c r="W10" s="68" t="s">
        <v>32</v>
      </c>
      <c r="X10" s="68" t="s">
        <v>102</v>
      </c>
      <c r="Y10" s="68" t="s">
        <v>32</v>
      </c>
      <c r="AA10" s="1" t="s">
        <v>79</v>
      </c>
      <c r="AB10" s="1" t="s">
        <v>80</v>
      </c>
    </row>
    <row r="11" spans="1:33" ht="15.95" customHeight="1" x14ac:dyDescent="0.25">
      <c r="A11" s="181"/>
      <c r="B11" s="182"/>
      <c r="C11" s="175" t="s">
        <v>1</v>
      </c>
      <c r="D11" s="9" t="s">
        <v>187</v>
      </c>
      <c r="E11" s="126"/>
      <c r="F11" s="147"/>
      <c r="G11" s="185">
        <v>2</v>
      </c>
      <c r="H11" s="130">
        <f>IF(E11="TR",F11,IF(E11="FA",F11+0.8,IF(E11="SP",F11+0.1,F11+0.6)))</f>
        <v>0.6</v>
      </c>
      <c r="I11" s="38"/>
      <c r="J11" s="38"/>
      <c r="K11" s="181"/>
      <c r="L11" s="182"/>
      <c r="M11" s="175" t="s">
        <v>1</v>
      </c>
      <c r="N11" s="9" t="s">
        <v>189</v>
      </c>
      <c r="O11" s="126"/>
      <c r="P11" s="147"/>
      <c r="Q11" s="185">
        <v>3</v>
      </c>
      <c r="R11" s="130">
        <f>IF(O11="TR",P11,IF(O11="FA",P11+0.8,IF(O11="SP",P11+0.1,P11+0.6)))</f>
        <v>0.6</v>
      </c>
      <c r="S11" s="38"/>
      <c r="T11" s="38"/>
      <c r="U11" s="10"/>
      <c r="V11" s="1">
        <f>IF(E11="TR",F11,IF(E11="FA",F11+0.8,IF(E11="SP",F11+0.1,F11+0.5)))</f>
        <v>0.5</v>
      </c>
      <c r="W11" s="1">
        <f>G11</f>
        <v>2</v>
      </c>
      <c r="X11" s="1">
        <f>IF(O11="TR",P11,IF(O11="FA",P11+0.8,IF(O11="SP",P11+0.1,P11+0.5)))</f>
        <v>0.5</v>
      </c>
      <c r="Y11" s="1">
        <f>Q11</f>
        <v>3</v>
      </c>
    </row>
    <row r="12" spans="1:33" ht="16.5" thickBot="1" x14ac:dyDescent="0.3">
      <c r="A12" s="183"/>
      <c r="B12" s="184"/>
      <c r="C12" s="176"/>
      <c r="D12" s="11">
        <v>1300</v>
      </c>
      <c r="E12" s="155"/>
      <c r="F12" s="148"/>
      <c r="G12" s="178"/>
      <c r="H12" s="130"/>
      <c r="I12" s="39"/>
      <c r="J12" s="38"/>
      <c r="K12" s="183"/>
      <c r="L12" s="184"/>
      <c r="M12" s="176"/>
      <c r="N12" s="11">
        <v>1302</v>
      </c>
      <c r="O12" s="155"/>
      <c r="P12" s="148"/>
      <c r="Q12" s="178"/>
      <c r="R12" s="130"/>
    </row>
    <row r="13" spans="1:33" ht="15.95" customHeight="1" x14ac:dyDescent="0.25">
      <c r="A13" s="181"/>
      <c r="B13" s="182"/>
      <c r="C13" s="175" t="s">
        <v>1</v>
      </c>
      <c r="D13" s="9" t="s">
        <v>188</v>
      </c>
      <c r="E13" s="126"/>
      <c r="F13" s="147"/>
      <c r="G13" s="185">
        <v>3</v>
      </c>
      <c r="H13" s="130">
        <f>IF(E13="TR",F13,IF(E13="FA",F13+0.8,IF(E13="SP",F13+0.1,F13+0.6)))</f>
        <v>0.6</v>
      </c>
      <c r="I13" s="38"/>
      <c r="J13" s="38"/>
      <c r="K13" s="181"/>
      <c r="L13" s="182"/>
      <c r="M13" s="175" t="s">
        <v>1</v>
      </c>
      <c r="N13" s="9" t="s">
        <v>190</v>
      </c>
      <c r="O13" s="126"/>
      <c r="P13" s="147"/>
      <c r="Q13" s="185">
        <v>3</v>
      </c>
      <c r="R13" s="130">
        <f>IF(O13="TR",P13,IF(O13="FA",P13+0.8,IF(O13="SP",P13+0.1,P13+0.6)))</f>
        <v>0.6</v>
      </c>
      <c r="V13" s="1">
        <f>IF(E13="TR",F13,IF(E13="FA",F13+0.8,IF(E13="SP",F13+0.1,F13+0.5)))</f>
        <v>0.5</v>
      </c>
      <c r="W13" s="1">
        <f>G13</f>
        <v>3</v>
      </c>
      <c r="X13" s="1">
        <f>IF(O13="TR",P13,IF(O13="FA",P13+0.8,IF(O13="SP",P13+0.1,P13+0.5)))</f>
        <v>0.5</v>
      </c>
      <c r="Y13" s="1">
        <f>Q13</f>
        <v>3</v>
      </c>
    </row>
    <row r="14" spans="1:33" ht="16.5" thickBot="1" x14ac:dyDescent="0.3">
      <c r="A14" s="183"/>
      <c r="B14" s="184"/>
      <c r="C14" s="176"/>
      <c r="D14" s="11">
        <v>1301</v>
      </c>
      <c r="E14" s="155"/>
      <c r="F14" s="148"/>
      <c r="G14" s="178"/>
      <c r="H14" s="130"/>
      <c r="I14" s="38"/>
      <c r="J14" s="38"/>
      <c r="K14" s="183"/>
      <c r="L14" s="184"/>
      <c r="M14" s="176"/>
      <c r="N14" s="11">
        <v>1303</v>
      </c>
      <c r="O14" s="155"/>
      <c r="P14" s="148"/>
      <c r="Q14" s="178"/>
      <c r="R14" s="130"/>
    </row>
    <row r="15" spans="1:33" ht="15.95" customHeight="1" x14ac:dyDescent="0.25">
      <c r="A15" s="226" t="s">
        <v>33</v>
      </c>
      <c r="B15" s="227"/>
      <c r="C15" s="175" t="s">
        <v>2</v>
      </c>
      <c r="D15" s="9" t="s">
        <v>72</v>
      </c>
      <c r="E15" s="126"/>
      <c r="F15" s="147"/>
      <c r="G15" s="185">
        <v>3</v>
      </c>
      <c r="H15" s="130">
        <f>IF(E15="TR",F15,IF(E15="FA",F15+0.8,IF(E15="SP",F15+0.1,F15+0.6)))</f>
        <v>0.6</v>
      </c>
      <c r="I15" s="38"/>
      <c r="J15" s="38"/>
      <c r="K15" s="161" t="s">
        <v>12</v>
      </c>
      <c r="L15" s="162"/>
      <c r="M15" s="188" t="s">
        <v>2</v>
      </c>
      <c r="N15" s="9" t="s">
        <v>75</v>
      </c>
      <c r="O15" s="126"/>
      <c r="P15" s="147"/>
      <c r="Q15" s="145">
        <v>3</v>
      </c>
      <c r="R15" s="130">
        <f>IF(O15="TR",P15,IF(O15="FA",P15+0.8,IF(O15="SP",P15+0.1,P15+0.6)))</f>
        <v>0.6</v>
      </c>
      <c r="V15" s="1">
        <f>IF(E15="TR",F15,IF(E15="FA",F15+0.8,IF(E15="SP",F15+0.1,F15+0.5)))</f>
        <v>0.5</v>
      </c>
      <c r="W15" s="1">
        <f>G15</f>
        <v>3</v>
      </c>
      <c r="X15" s="1">
        <f>IF(O15="TR",P15,IF(O15="FA",P15+0.8,IF(O15="SP",P15+0.1,P15+0.5)))</f>
        <v>0.5</v>
      </c>
      <c r="Y15" s="1">
        <f>Q15</f>
        <v>3</v>
      </c>
      <c r="AB15" s="1">
        <f>IF(OR(X15&gt;V15,O15="TR"),0,1)</f>
        <v>1</v>
      </c>
    </row>
    <row r="16" spans="1:33" ht="16.5" thickBot="1" x14ac:dyDescent="0.3">
      <c r="A16" s="228"/>
      <c r="B16" s="229"/>
      <c r="C16" s="176"/>
      <c r="D16" s="11">
        <v>1241</v>
      </c>
      <c r="E16" s="155"/>
      <c r="F16" s="148"/>
      <c r="G16" s="178"/>
      <c r="H16" s="130"/>
      <c r="I16" s="38"/>
      <c r="J16" s="38"/>
      <c r="K16" s="163"/>
      <c r="L16" s="164"/>
      <c r="M16" s="189"/>
      <c r="N16" s="11">
        <v>1242</v>
      </c>
      <c r="O16" s="155"/>
      <c r="P16" s="148"/>
      <c r="Q16" s="146"/>
      <c r="R16" s="130"/>
    </row>
    <row r="17" spans="1:33" x14ac:dyDescent="0.25">
      <c r="A17" s="181"/>
      <c r="B17" s="182"/>
      <c r="C17" s="175" t="s">
        <v>140</v>
      </c>
      <c r="D17" s="58" t="str">
        <f>IF(D18=1501,$AG$2,IF(D18=1502,$AG$3,IF(D18=1511,$AG$4,IF(D18=1512,$AG$5,$AG$6))))</f>
        <v>Global Social Science</v>
      </c>
      <c r="E17" s="126"/>
      <c r="F17" s="147"/>
      <c r="G17" s="185">
        <v>3</v>
      </c>
      <c r="H17" s="130">
        <f>IF(E17="TR",F17,IF(E17="FA",F17+0.8,IF(E17="SP",F17+0.1,F17+0.6)))</f>
        <v>0.6</v>
      </c>
      <c r="I17" s="38"/>
      <c r="J17" s="38"/>
      <c r="K17" s="181" t="s">
        <v>12</v>
      </c>
      <c r="L17" s="182"/>
      <c r="M17" s="175" t="s">
        <v>3</v>
      </c>
      <c r="N17" s="9" t="s">
        <v>73</v>
      </c>
      <c r="O17" s="126"/>
      <c r="P17" s="147"/>
      <c r="Q17" s="177">
        <v>3</v>
      </c>
      <c r="R17" s="130">
        <f>IF(O17="TR",P17,IF(O17="FA",P17+0.8,IF(O17="SP",P17+0.1,P17+0.6)))</f>
        <v>0.6</v>
      </c>
      <c r="V17" s="1">
        <f>IF(E17="TR",F17,IF(E17="FA",F17+0.8,IF(E17="SP",F17+0.1,F17+0.5)))</f>
        <v>0.5</v>
      </c>
      <c r="W17" s="1">
        <f>G17</f>
        <v>3</v>
      </c>
      <c r="X17" s="1">
        <f>IF(O17="TR",P17,IF(O17="FA",P17+0.8,IF(O17="SP",P17+0.1,P17+0.5)))</f>
        <v>0.5</v>
      </c>
      <c r="Y17" s="1">
        <f>Q17</f>
        <v>3</v>
      </c>
      <c r="AB17" s="1">
        <f>IF(OR(X17&gt;V15,X17=V15,O17="TR"),0,1)</f>
        <v>0</v>
      </c>
    </row>
    <row r="18" spans="1:33" ht="16.5" thickBot="1" x14ac:dyDescent="0.3">
      <c r="A18" s="183"/>
      <c r="B18" s="184"/>
      <c r="C18" s="176"/>
      <c r="D18" s="52">
        <v>1501</v>
      </c>
      <c r="E18" s="155"/>
      <c r="F18" s="148"/>
      <c r="G18" s="178"/>
      <c r="H18" s="130"/>
      <c r="I18" s="38"/>
      <c r="J18" s="38"/>
      <c r="K18" s="183"/>
      <c r="L18" s="184"/>
      <c r="M18" s="176"/>
      <c r="N18" s="11">
        <v>2101</v>
      </c>
      <c r="O18" s="155"/>
      <c r="P18" s="148"/>
      <c r="Q18" s="178"/>
      <c r="R18" s="130"/>
    </row>
    <row r="19" spans="1:33" x14ac:dyDescent="0.25">
      <c r="A19" s="222"/>
      <c r="B19" s="223"/>
      <c r="C19" s="175" t="s">
        <v>140</v>
      </c>
      <c r="D19" s="58" t="str">
        <f>IF(D20=1501,$AG$2,IF(D20=1502,$AG$3,IF(D20=1511,$AG$4,IF(D20=1512,$AG$5,$AG$6))))</f>
        <v>Global Arts/Humanities</v>
      </c>
      <c r="E19" s="126"/>
      <c r="F19" s="147"/>
      <c r="G19" s="185">
        <v>3</v>
      </c>
      <c r="H19" s="130">
        <f>IF(E19="TR",F19,IF(E19="FA",F19+0.8,IF(E19="SP",F19+0.1,F19+0.6)))</f>
        <v>0.6</v>
      </c>
      <c r="I19" s="38"/>
      <c r="J19" s="38"/>
      <c r="K19" s="181" t="s">
        <v>9</v>
      </c>
      <c r="L19" s="182"/>
      <c r="M19" s="175" t="s">
        <v>3</v>
      </c>
      <c r="N19" s="9" t="s">
        <v>74</v>
      </c>
      <c r="O19" s="126"/>
      <c r="P19" s="147"/>
      <c r="Q19" s="185">
        <v>1</v>
      </c>
      <c r="R19" s="130">
        <f>IF(O19="TR",P19,IF(O19="FA",P19+0.8,IF(O19="SP",P19+0.1,P19+0.6)))</f>
        <v>0.6</v>
      </c>
      <c r="V19" s="1">
        <f>IF(E19="TR",F19,IF(E19="FA",F19+0.8,IF(E19="SP",F19+0.1,F19+0.5)))</f>
        <v>0.5</v>
      </c>
      <c r="W19" s="1">
        <f>G19</f>
        <v>3</v>
      </c>
      <c r="X19" s="1">
        <f>IF(O19="TR",P19,IF(O19="FA",P19+0.8,IF(O19="SP",P19+0.1,P19+0.5)))</f>
        <v>0.5</v>
      </c>
      <c r="Y19" s="1">
        <f>Q19</f>
        <v>1</v>
      </c>
      <c r="AB19" s="1">
        <f>IF(OR(X19&gt;=X17,O19="TR"),0,1)</f>
        <v>0</v>
      </c>
    </row>
    <row r="20" spans="1:33" ht="16.5" thickBot="1" x14ac:dyDescent="0.3">
      <c r="A20" s="224"/>
      <c r="B20" s="225"/>
      <c r="C20" s="176"/>
      <c r="D20" s="52">
        <v>1502</v>
      </c>
      <c r="E20" s="155"/>
      <c r="F20" s="148"/>
      <c r="G20" s="178"/>
      <c r="H20" s="130"/>
      <c r="I20" s="38"/>
      <c r="J20" s="38"/>
      <c r="K20" s="183"/>
      <c r="L20" s="184"/>
      <c r="M20" s="176"/>
      <c r="N20" s="11" t="s">
        <v>4</v>
      </c>
      <c r="O20" s="155"/>
      <c r="P20" s="148"/>
      <c r="Q20" s="178"/>
      <c r="R20" s="130"/>
    </row>
    <row r="21" spans="1:33" ht="15.95" customHeight="1" x14ac:dyDescent="0.25">
      <c r="A21" s="161"/>
      <c r="B21" s="162"/>
      <c r="C21" s="188"/>
      <c r="D21" s="9"/>
      <c r="E21" s="126"/>
      <c r="F21" s="147"/>
      <c r="G21" s="145"/>
      <c r="H21" s="130"/>
      <c r="I21" s="38"/>
      <c r="J21" s="38"/>
      <c r="K21" s="209" t="str">
        <f>IF(OR(N70=N22,D37=N22),"Duplicate LBST course","")</f>
        <v/>
      </c>
      <c r="L21" s="210"/>
      <c r="M21" s="186" t="s">
        <v>134</v>
      </c>
      <c r="N21" s="9" t="s">
        <v>117</v>
      </c>
      <c r="O21" s="126"/>
      <c r="P21" s="147"/>
      <c r="Q21" s="145">
        <f>IF(OR(N22=1101,N22=1102,N22=1103),3,4)</f>
        <v>3</v>
      </c>
      <c r="R21" s="130">
        <f>IF(O21="TR",P21,IF(O21="FA",P21+0.8,IF(O21="SP",P21+0.1,P21+0.6)))</f>
        <v>0.6</v>
      </c>
      <c r="X21" s="1">
        <f>IF(O21="TR",P21,IF(O21="FA",P21+0.8,IF(O21="SP",P21+0.1,P21+0.5)))</f>
        <v>0.5</v>
      </c>
      <c r="Y21" s="1">
        <f>Q21</f>
        <v>3</v>
      </c>
    </row>
    <row r="22" spans="1:33" ht="16.5" thickBot="1" x14ac:dyDescent="0.3">
      <c r="A22" s="163"/>
      <c r="B22" s="164"/>
      <c r="C22" s="189"/>
      <c r="D22" s="11"/>
      <c r="E22" s="155"/>
      <c r="F22" s="148"/>
      <c r="G22" s="146"/>
      <c r="H22" s="130"/>
      <c r="I22" s="38"/>
      <c r="J22" s="38"/>
      <c r="K22" s="211"/>
      <c r="L22" s="212"/>
      <c r="M22" s="187"/>
      <c r="N22" s="53">
        <v>1103</v>
      </c>
      <c r="O22" s="155"/>
      <c r="P22" s="148"/>
      <c r="Q22" s="146"/>
      <c r="R22" s="130"/>
    </row>
    <row r="23" spans="1:33" s="4" customFormat="1" x14ac:dyDescent="0.25">
      <c r="A23" s="3"/>
      <c r="B23" s="3"/>
      <c r="C23" s="1"/>
      <c r="D23" s="3"/>
      <c r="E23" s="3"/>
      <c r="F23" s="3"/>
      <c r="G23" s="1"/>
      <c r="H23" s="3"/>
      <c r="I23" s="3"/>
      <c r="J23" s="1"/>
      <c r="K23" s="1"/>
      <c r="L23" s="1"/>
    </row>
    <row r="24" spans="1:33" x14ac:dyDescent="0.25">
      <c r="A24" s="202" t="s">
        <v>148</v>
      </c>
      <c r="B24" s="202"/>
      <c r="C24" s="202"/>
      <c r="D24" s="202"/>
      <c r="E24" s="202"/>
      <c r="F24" s="202"/>
      <c r="G24" s="202"/>
      <c r="H24" s="202"/>
      <c r="I24" s="202"/>
      <c r="J24" s="202"/>
      <c r="K24" s="202"/>
      <c r="L24" s="202"/>
      <c r="M24" s="202"/>
      <c r="N24" s="202"/>
      <c r="O24" s="202"/>
      <c r="P24" s="202"/>
      <c r="Q24" s="202"/>
      <c r="R24" s="202"/>
    </row>
    <row r="25" spans="1:33" ht="21" customHeight="1" thickBot="1" x14ac:dyDescent="0.3">
      <c r="A25" s="179" t="s">
        <v>121</v>
      </c>
      <c r="B25" s="179"/>
      <c r="C25" s="180" t="s">
        <v>0</v>
      </c>
      <c r="D25" s="180"/>
      <c r="E25" s="42" t="s">
        <v>65</v>
      </c>
      <c r="F25" s="42" t="s">
        <v>60</v>
      </c>
      <c r="G25" s="6" t="s">
        <v>32</v>
      </c>
      <c r="H25" s="96" t="s">
        <v>133</v>
      </c>
      <c r="I25" s="1"/>
      <c r="K25" s="179" t="s">
        <v>121</v>
      </c>
      <c r="L25" s="179"/>
      <c r="M25" s="180" t="s">
        <v>0</v>
      </c>
      <c r="N25" s="180"/>
      <c r="O25" s="42" t="s">
        <v>65</v>
      </c>
      <c r="P25" s="42" t="s">
        <v>60</v>
      </c>
      <c r="Q25" s="6" t="s">
        <v>32</v>
      </c>
      <c r="R25" s="96" t="s">
        <v>133</v>
      </c>
    </row>
    <row r="26" spans="1:33" ht="16.5" customHeight="1" thickBot="1" x14ac:dyDescent="0.3">
      <c r="A26" s="165" t="s">
        <v>9</v>
      </c>
      <c r="B26" s="167" t="s">
        <v>10</v>
      </c>
      <c r="C26" s="175" t="s">
        <v>5</v>
      </c>
      <c r="D26" s="9" t="s">
        <v>68</v>
      </c>
      <c r="E26" s="126"/>
      <c r="F26" s="147"/>
      <c r="G26" s="145">
        <v>3</v>
      </c>
      <c r="H26" s="130">
        <f>IF(E26="TR",F26,IF(E26="FA",F26+0.8,IF(E26="SP",F26+0.1,F26+0.6)))</f>
        <v>0.6</v>
      </c>
      <c r="I26" s="39"/>
      <c r="J26" s="40"/>
      <c r="K26" s="149" t="s">
        <v>180</v>
      </c>
      <c r="L26" s="150"/>
      <c r="M26" s="175" t="s">
        <v>8</v>
      </c>
      <c r="N26" s="9" t="s">
        <v>34</v>
      </c>
      <c r="O26" s="126"/>
      <c r="P26" s="147"/>
      <c r="Q26" s="145">
        <v>3</v>
      </c>
      <c r="R26" s="130">
        <f>IF(O26="TR",P26,IF(O26="FA",P26+0.8,IF(O26="SP",P26+0.1,P26+0.6)))</f>
        <v>0.6</v>
      </c>
      <c r="S26" s="38"/>
      <c r="T26" s="38"/>
      <c r="U26" s="10"/>
      <c r="V26" s="1">
        <f>IF(E26="TR",F26,IF(E26="FA",F26+0.8,IF(E26="SP",F26+0.1,F26+0.5)))</f>
        <v>0.5</v>
      </c>
      <c r="W26" s="1">
        <f>G26</f>
        <v>3</v>
      </c>
      <c r="X26" s="1">
        <f>IF(O26="TR",P26,IF(O26="FA",P26+0.8,IF(O26="SP",P26+0.1,P26+0.5)))</f>
        <v>0.5</v>
      </c>
      <c r="Y26" s="1">
        <f>Q26</f>
        <v>3</v>
      </c>
      <c r="AA26" s="1">
        <f>IF(E26="TR",0,(IF(OR(V26&gt;X17,O17="TR",AND(O17="SUM",E26="SUM",P17=F26)),0,1)+IF(OR(V26&gt;X15,V26=X15,O15="TR"),0,1)))</f>
        <v>1</v>
      </c>
      <c r="AB26" s="1">
        <f>IF(OR(X26&gt;V30,E30="TR"),0,1)+IF(X26=X28,0,1)</f>
        <v>1</v>
      </c>
      <c r="AG26" s="180"/>
    </row>
    <row r="27" spans="1:33" ht="16.5" thickBot="1" x14ac:dyDescent="0.3">
      <c r="A27" s="166"/>
      <c r="B27" s="168"/>
      <c r="C27" s="176"/>
      <c r="D27" s="14">
        <v>2102</v>
      </c>
      <c r="E27" s="155"/>
      <c r="F27" s="148"/>
      <c r="G27" s="146"/>
      <c r="H27" s="130"/>
      <c r="I27" s="39"/>
      <c r="J27" s="40"/>
      <c r="K27" s="26" t="s">
        <v>13</v>
      </c>
      <c r="L27" s="31"/>
      <c r="M27" s="176"/>
      <c r="N27" s="14">
        <v>2180</v>
      </c>
      <c r="O27" s="155"/>
      <c r="P27" s="148"/>
      <c r="Q27" s="146"/>
      <c r="R27" s="130"/>
      <c r="S27" s="40"/>
      <c r="T27" s="40"/>
      <c r="AG27" s="180"/>
    </row>
    <row r="28" spans="1:33" ht="18" customHeight="1" thickBot="1" x14ac:dyDescent="0.3">
      <c r="A28" s="167" t="s">
        <v>29</v>
      </c>
      <c r="B28" s="169" t="s">
        <v>24</v>
      </c>
      <c r="C28" s="188" t="s">
        <v>5</v>
      </c>
      <c r="D28" s="9" t="s">
        <v>69</v>
      </c>
      <c r="E28" s="126"/>
      <c r="F28" s="147"/>
      <c r="G28" s="145">
        <v>1</v>
      </c>
      <c r="H28" s="130">
        <f>IF(E28="TR",F28,IF(E28="FA",F28+0.8,IF(E28="SP",F28+0.1,F28+0.6)))</f>
        <v>0.6</v>
      </c>
      <c r="I28" s="39"/>
      <c r="J28" s="40"/>
      <c r="K28" s="118" t="s">
        <v>25</v>
      </c>
      <c r="L28" s="26" t="s">
        <v>159</v>
      </c>
      <c r="M28" s="188" t="s">
        <v>8</v>
      </c>
      <c r="N28" s="9" t="s">
        <v>35</v>
      </c>
      <c r="O28" s="126"/>
      <c r="P28" s="147"/>
      <c r="Q28" s="145">
        <v>3</v>
      </c>
      <c r="R28" s="130">
        <f>IF(O28="TR",P28,IF(O28="FA",P28+0.8,IF(O28="SP",P28+0.1,P28+0.6)))</f>
        <v>0.6</v>
      </c>
      <c r="S28" s="38"/>
      <c r="T28" s="38"/>
      <c r="U28" s="10"/>
      <c r="V28" s="1">
        <f>IF(E28="TR",F28,IF(E28="FA",F28+0.8,IF(E28="SP",F28+0.1,F28+0.5)))</f>
        <v>0.5</v>
      </c>
      <c r="W28" s="1">
        <f>G28</f>
        <v>1</v>
      </c>
      <c r="X28" s="1">
        <f>IF(O28="TR",P28,IF(O28="FA",P28+0.8,IF(O28="SP",P28+0.1,P28+0.5)))</f>
        <v>0.5</v>
      </c>
      <c r="Y28" s="1">
        <f>Q28</f>
        <v>3</v>
      </c>
      <c r="AA28" s="1">
        <f>IF(OR(V26&lt;=V28,E28="TR"),0,1)+IF(OR(V28&gt;X15,E28="TR"),0,1)</f>
        <v>1</v>
      </c>
      <c r="AB28" s="1">
        <f>IF(OR(X26&gt;V34,E34="TR"),0,1)+IF(X26=X28,0,1)+IF(OR(X26&gt;V11,E11="TR"),0,1)</f>
        <v>2</v>
      </c>
    </row>
    <row r="29" spans="1:33" ht="16.5" thickBot="1" x14ac:dyDescent="0.3">
      <c r="A29" s="168"/>
      <c r="B29" s="170"/>
      <c r="C29" s="189"/>
      <c r="D29" s="14" t="s">
        <v>7</v>
      </c>
      <c r="E29" s="155"/>
      <c r="F29" s="148"/>
      <c r="G29" s="146"/>
      <c r="H29" s="130"/>
      <c r="I29" s="39"/>
      <c r="J29" s="40"/>
      <c r="K29" s="25" t="s">
        <v>160</v>
      </c>
      <c r="L29" s="27" t="s">
        <v>13</v>
      </c>
      <c r="M29" s="189"/>
      <c r="N29" s="14">
        <v>2157</v>
      </c>
      <c r="O29" s="155"/>
      <c r="P29" s="148"/>
      <c r="Q29" s="146"/>
      <c r="R29" s="130"/>
      <c r="S29" s="40"/>
      <c r="T29" s="40"/>
    </row>
    <row r="30" spans="1:33" ht="24" customHeight="1" x14ac:dyDescent="0.25">
      <c r="A30" s="199" t="s">
        <v>9</v>
      </c>
      <c r="B30" s="199" t="s">
        <v>10</v>
      </c>
      <c r="C30" s="175" t="s">
        <v>6</v>
      </c>
      <c r="D30" s="92" t="s">
        <v>48</v>
      </c>
      <c r="E30" s="126"/>
      <c r="F30" s="147"/>
      <c r="G30" s="145">
        <v>3</v>
      </c>
      <c r="H30" s="130">
        <f>IF(E30="TR",F30,IF(E30="FA",F30+0.8,IF(E30="SP",F30+0.1,F30+0.6)))</f>
        <v>0.6</v>
      </c>
      <c r="I30" s="38"/>
      <c r="J30" s="38"/>
      <c r="K30" s="161" t="s">
        <v>13</v>
      </c>
      <c r="L30" s="162"/>
      <c r="M30" s="175" t="s">
        <v>8</v>
      </c>
      <c r="N30" s="9" t="s">
        <v>36</v>
      </c>
      <c r="O30" s="126"/>
      <c r="P30" s="147"/>
      <c r="Q30" s="145">
        <v>3</v>
      </c>
      <c r="R30" s="130">
        <f t="shared" ref="R30:R38" si="0">IF(O30="TR",P30,IF(O30="FA",P30+0.8,IF(O30="SP",P30+0.1,P30+0.6)))</f>
        <v>0.6</v>
      </c>
      <c r="S30" s="38"/>
      <c r="T30" s="38"/>
      <c r="U30" s="10"/>
      <c r="V30" s="1">
        <f>IF(E30="TR",F30,IF(E30="FA",F30+0.8,IF(E30="SP",F30+0.1,F30+0.5)))</f>
        <v>0.5</v>
      </c>
      <c r="W30" s="1">
        <f>G30</f>
        <v>3</v>
      </c>
      <c r="X30" s="1">
        <f>IF(O30="TR",P30,IF(O30="FA",P30+0.8,IF(O30="SP",P30+0.1,P30+0.5)))</f>
        <v>0.5</v>
      </c>
      <c r="Y30" s="1">
        <f>Q30</f>
        <v>3</v>
      </c>
      <c r="AA30" s="1">
        <f>IF(OR(V30&gt;X13,O13="TR"),0,1)+IF(OR(V30&gt;X17,O17="TR"),0,1)</f>
        <v>2</v>
      </c>
      <c r="AB30" s="1">
        <f>IF(OR(X30&gt;V30,E30="TR",AND(E30="SUM",O30="SUM",F30=P30)),0,1)</f>
        <v>1</v>
      </c>
    </row>
    <row r="31" spans="1:33" ht="16.5" thickBot="1" x14ac:dyDescent="0.3">
      <c r="A31" s="200"/>
      <c r="B31" s="200"/>
      <c r="C31" s="176"/>
      <c r="D31" s="93">
        <v>2141</v>
      </c>
      <c r="E31" s="155"/>
      <c r="F31" s="148"/>
      <c r="G31" s="146"/>
      <c r="H31" s="130"/>
      <c r="I31" s="39"/>
      <c r="J31" s="40"/>
      <c r="K31" s="163"/>
      <c r="L31" s="164"/>
      <c r="M31" s="176"/>
      <c r="N31" s="14">
        <v>2144</v>
      </c>
      <c r="O31" s="155"/>
      <c r="P31" s="148"/>
      <c r="Q31" s="146"/>
      <c r="R31" s="130"/>
      <c r="S31" s="40"/>
      <c r="T31" s="40"/>
    </row>
    <row r="32" spans="1:33" ht="18.75" customHeight="1" x14ac:dyDescent="0.25">
      <c r="A32" s="161" t="s">
        <v>10</v>
      </c>
      <c r="B32" s="162"/>
      <c r="C32" s="175" t="s">
        <v>2</v>
      </c>
      <c r="D32" s="9" t="s">
        <v>70</v>
      </c>
      <c r="E32" s="126"/>
      <c r="F32" s="147"/>
      <c r="G32" s="145">
        <v>3</v>
      </c>
      <c r="H32" s="130">
        <f t="shared" ref="H32:H38" si="1">IF(E32="TR",F32,IF(E32="FA",F32+0.8,IF(E32="SP",F32+0.1,F32+0.6)))</f>
        <v>0.6</v>
      </c>
      <c r="I32" s="39"/>
      <c r="J32" s="40"/>
      <c r="K32" s="161" t="s">
        <v>10</v>
      </c>
      <c r="L32" s="162"/>
      <c r="M32" s="175" t="s">
        <v>2</v>
      </c>
      <c r="N32" s="9" t="s">
        <v>71</v>
      </c>
      <c r="O32" s="126"/>
      <c r="P32" s="147"/>
      <c r="Q32" s="145">
        <v>3</v>
      </c>
      <c r="R32" s="130">
        <f t="shared" si="0"/>
        <v>0.6</v>
      </c>
      <c r="S32" s="40"/>
      <c r="T32" s="40"/>
      <c r="V32" s="1">
        <f>IF(E32="TR",F32,IF(E32="FA",F32+0.8,IF(E32="SP",F32+0.1,F32+0.5)))</f>
        <v>0.5</v>
      </c>
      <c r="W32" s="1">
        <f>G32</f>
        <v>3</v>
      </c>
      <c r="X32" s="1">
        <f>IF(O32="TR",P32,IF(O32="FA",P32+0.8,IF(O32="SP",P32+0.1,P32+0.5)))</f>
        <v>0.5</v>
      </c>
      <c r="Y32" s="1">
        <f>Q32</f>
        <v>3</v>
      </c>
      <c r="AA32" s="1">
        <f>IF(OR(V32&gt;X15,E32="TR"),0,1)</f>
        <v>1</v>
      </c>
      <c r="AB32" s="1">
        <f>IF(OR(X32&gt;X15,O32="TR"),0,1)</f>
        <v>1</v>
      </c>
    </row>
    <row r="33" spans="1:28" ht="16.5" thickBot="1" x14ac:dyDescent="0.3">
      <c r="A33" s="163"/>
      <c r="B33" s="164"/>
      <c r="C33" s="176"/>
      <c r="D33" s="14">
        <v>2171</v>
      </c>
      <c r="E33" s="155"/>
      <c r="F33" s="148"/>
      <c r="G33" s="146"/>
      <c r="H33" s="130"/>
      <c r="I33" s="39"/>
      <c r="J33" s="40"/>
      <c r="K33" s="163"/>
      <c r="L33" s="164"/>
      <c r="M33" s="176"/>
      <c r="N33" s="14">
        <v>2241</v>
      </c>
      <c r="O33" s="155"/>
      <c r="P33" s="148"/>
      <c r="Q33" s="146"/>
      <c r="R33" s="130"/>
      <c r="S33" s="40"/>
      <c r="T33" s="40"/>
    </row>
    <row r="34" spans="1:28" ht="18" customHeight="1" thickBot="1" x14ac:dyDescent="0.3">
      <c r="A34" s="161" t="s">
        <v>155</v>
      </c>
      <c r="B34" s="162"/>
      <c r="C34" s="175" t="s">
        <v>6</v>
      </c>
      <c r="D34" s="58" t="s">
        <v>156</v>
      </c>
      <c r="E34" s="126"/>
      <c r="F34" s="147"/>
      <c r="G34" s="145">
        <v>1</v>
      </c>
      <c r="H34" s="130">
        <f t="shared" si="1"/>
        <v>0.6</v>
      </c>
      <c r="I34" s="39"/>
      <c r="J34" s="40"/>
      <c r="K34" s="149" t="s">
        <v>163</v>
      </c>
      <c r="L34" s="150"/>
      <c r="M34" s="175" t="s">
        <v>6</v>
      </c>
      <c r="N34" s="9" t="s">
        <v>161</v>
      </c>
      <c r="O34" s="126"/>
      <c r="P34" s="147"/>
      <c r="Q34" s="145">
        <v>2</v>
      </c>
      <c r="R34" s="130">
        <f t="shared" si="0"/>
        <v>0.6</v>
      </c>
      <c r="S34" s="38"/>
      <c r="T34" s="38"/>
      <c r="U34" s="10"/>
      <c r="V34" s="1">
        <f>IF(E34="TR",F34,IF(E34="FA",F34+0.8,IF(E34="SP",F34+0.1,F34+0.5)))</f>
        <v>0.5</v>
      </c>
      <c r="W34" s="1">
        <f>G34</f>
        <v>1</v>
      </c>
      <c r="X34" s="1">
        <f>IF(O34="TR",P34,IF(O34="FA",P34+0.8,IF(O34="SP",P34+0.1,P34+0.5)))</f>
        <v>0.5</v>
      </c>
      <c r="Y34" s="1">
        <f>Q34</f>
        <v>2</v>
      </c>
      <c r="AA34" s="1">
        <f>IF(OR(V34&gt;X13,E34="TR"),0,1)</f>
        <v>1</v>
      </c>
      <c r="AB34" s="1">
        <f>IF(OR(X34&gt;V26,E26="TR"),0,1)+IF(X36=X34,0,1)+IF(OR(X34&gt;X11,O11="TR"),0,1)</f>
        <v>2</v>
      </c>
    </row>
    <row r="35" spans="1:28" ht="16.5" thickBot="1" x14ac:dyDescent="0.3">
      <c r="A35" s="163"/>
      <c r="B35" s="164"/>
      <c r="C35" s="176"/>
      <c r="D35" s="14">
        <v>2152</v>
      </c>
      <c r="E35" s="155"/>
      <c r="F35" s="148"/>
      <c r="G35" s="146"/>
      <c r="H35" s="130"/>
      <c r="I35" s="39"/>
      <c r="J35" s="40"/>
      <c r="K35" s="26" t="s">
        <v>29</v>
      </c>
      <c r="L35" s="26" t="s">
        <v>181</v>
      </c>
      <c r="M35" s="176"/>
      <c r="N35" s="14">
        <v>2173</v>
      </c>
      <c r="O35" s="155"/>
      <c r="P35" s="148"/>
      <c r="Q35" s="146"/>
      <c r="R35" s="130"/>
      <c r="S35" s="40"/>
      <c r="T35" s="40"/>
    </row>
    <row r="36" spans="1:28" ht="18" customHeight="1" thickBot="1" x14ac:dyDescent="0.3">
      <c r="A36" s="165" t="s">
        <v>158</v>
      </c>
      <c r="B36" s="165" t="s">
        <v>12</v>
      </c>
      <c r="C36" s="175" t="s">
        <v>6</v>
      </c>
      <c r="D36" s="9" t="s">
        <v>157</v>
      </c>
      <c r="E36" s="126"/>
      <c r="F36" s="147"/>
      <c r="G36" s="145">
        <v>3</v>
      </c>
      <c r="H36" s="193">
        <f t="shared" si="1"/>
        <v>0.6</v>
      </c>
      <c r="I36" s="39"/>
      <c r="J36" s="40"/>
      <c r="K36" s="149" t="s">
        <v>164</v>
      </c>
      <c r="L36" s="150"/>
      <c r="M36" s="175" t="s">
        <v>6</v>
      </c>
      <c r="N36" s="9" t="s">
        <v>162</v>
      </c>
      <c r="O36" s="126"/>
      <c r="P36" s="147"/>
      <c r="Q36" s="145">
        <v>1</v>
      </c>
      <c r="R36" s="130">
        <f t="shared" si="0"/>
        <v>0.6</v>
      </c>
      <c r="S36" s="38"/>
      <c r="T36" s="38"/>
      <c r="U36" s="10"/>
      <c r="V36" s="1">
        <f>IF(E36="TR",F36,IF(E36="FA",F36+0.8,IF(E36="SP",F36+0.1,F36+0.5)))</f>
        <v>0.5</v>
      </c>
      <c r="W36" s="1">
        <f>G36</f>
        <v>3</v>
      </c>
      <c r="X36" s="1">
        <f>IF(O36="TR",P36,IF(O36="FA",P36+0.8,IF(O36="SP",P36+0.1,P36+0.5)))</f>
        <v>0.5</v>
      </c>
      <c r="Y36" s="1">
        <f>Q36</f>
        <v>1</v>
      </c>
      <c r="AA36" s="1">
        <f>IF(OR(V36&gt;V13,O19="TR"),0,1)+IF(OR(V36&gt;V15,O23="TR"),0,1)</f>
        <v>2</v>
      </c>
      <c r="AB36" s="1">
        <f>IF(OR(X36&gt;V28,E28="TR"),0,1)+IF(X36=X34,0,1)</f>
        <v>1</v>
      </c>
    </row>
    <row r="37" spans="1:28" ht="17.25" customHeight="1" thickBot="1" x14ac:dyDescent="0.3">
      <c r="A37" s="166"/>
      <c r="B37" s="166"/>
      <c r="C37" s="176"/>
      <c r="D37" s="14">
        <v>2233</v>
      </c>
      <c r="E37" s="155"/>
      <c r="F37" s="148"/>
      <c r="G37" s="146"/>
      <c r="H37" s="193"/>
      <c r="I37" s="39"/>
      <c r="J37" s="41"/>
      <c r="K37" s="26" t="s">
        <v>11</v>
      </c>
      <c r="L37" s="32"/>
      <c r="M37" s="176"/>
      <c r="N37" s="14">
        <v>2174</v>
      </c>
      <c r="O37" s="155"/>
      <c r="P37" s="148"/>
      <c r="Q37" s="146"/>
      <c r="R37" s="130"/>
      <c r="S37" s="40"/>
      <c r="T37" s="40"/>
    </row>
    <row r="38" spans="1:28" ht="22.5" customHeight="1" thickBot="1" x14ac:dyDescent="0.3">
      <c r="A38" s="191" t="s">
        <v>106</v>
      </c>
      <c r="B38" s="192"/>
      <c r="C38" s="173" t="s">
        <v>116</v>
      </c>
      <c r="D38" s="174"/>
      <c r="E38" s="126"/>
      <c r="F38" s="147"/>
      <c r="G38" s="145">
        <v>1</v>
      </c>
      <c r="H38" s="130">
        <f t="shared" si="1"/>
        <v>0.6</v>
      </c>
      <c r="I38" s="38"/>
      <c r="J38" s="38"/>
      <c r="K38" s="191" t="s">
        <v>122</v>
      </c>
      <c r="L38" s="192"/>
      <c r="M38" s="244" t="s">
        <v>105</v>
      </c>
      <c r="N38" s="245"/>
      <c r="O38" s="126"/>
      <c r="P38" s="147"/>
      <c r="Q38" s="145">
        <v>1</v>
      </c>
      <c r="R38" s="130">
        <f t="shared" si="0"/>
        <v>0.6</v>
      </c>
      <c r="S38" s="38"/>
      <c r="T38" s="38"/>
      <c r="U38" s="10"/>
    </row>
    <row r="39" spans="1:28" ht="24" customHeight="1" thickBot="1" x14ac:dyDescent="0.3">
      <c r="A39" s="197" t="s">
        <v>107</v>
      </c>
      <c r="B39" s="198"/>
      <c r="C39" s="171" t="s">
        <v>104</v>
      </c>
      <c r="D39" s="172"/>
      <c r="E39" s="155"/>
      <c r="F39" s="148"/>
      <c r="G39" s="146"/>
      <c r="H39" s="130"/>
      <c r="I39" s="40"/>
      <c r="J39" s="40"/>
      <c r="K39" s="197" t="s">
        <v>152</v>
      </c>
      <c r="L39" s="198"/>
      <c r="M39" s="246" t="s">
        <v>151</v>
      </c>
      <c r="N39" s="247"/>
      <c r="O39" s="155"/>
      <c r="P39" s="148"/>
      <c r="Q39" s="146"/>
      <c r="R39" s="130"/>
      <c r="S39" s="40"/>
      <c r="T39" s="40"/>
    </row>
    <row r="40" spans="1:28" ht="21" customHeight="1" x14ac:dyDescent="0.25">
      <c r="A40" s="202" t="s">
        <v>154</v>
      </c>
      <c r="B40" s="202"/>
      <c r="C40" s="202"/>
      <c r="D40" s="202"/>
      <c r="E40" s="202"/>
      <c r="F40" s="202"/>
      <c r="G40" s="202"/>
      <c r="H40" s="202"/>
      <c r="I40" s="202"/>
      <c r="J40" s="202"/>
      <c r="K40" s="202"/>
      <c r="L40" s="202"/>
      <c r="M40" s="202"/>
      <c r="N40" s="202"/>
      <c r="O40" s="202"/>
      <c r="P40" s="202"/>
      <c r="Q40" s="202"/>
      <c r="R40" s="202"/>
    </row>
    <row r="41" spans="1:28" ht="21" customHeight="1" thickBot="1" x14ac:dyDescent="0.3">
      <c r="A41" s="179" t="s">
        <v>121</v>
      </c>
      <c r="B41" s="179"/>
      <c r="C41" s="180" t="s">
        <v>0</v>
      </c>
      <c r="D41" s="180"/>
      <c r="E41" s="42" t="s">
        <v>65</v>
      </c>
      <c r="F41" s="42" t="s">
        <v>60</v>
      </c>
      <c r="G41" s="6" t="s">
        <v>32</v>
      </c>
      <c r="H41" s="96" t="s">
        <v>133</v>
      </c>
      <c r="I41" s="13"/>
      <c r="J41" s="13"/>
      <c r="K41" s="179" t="s">
        <v>121</v>
      </c>
      <c r="L41" s="179"/>
      <c r="M41" s="190" t="s">
        <v>0</v>
      </c>
      <c r="N41" s="190"/>
      <c r="O41" s="42" t="s">
        <v>65</v>
      </c>
      <c r="P41" s="42" t="s">
        <v>60</v>
      </c>
      <c r="Q41" s="6" t="s">
        <v>32</v>
      </c>
      <c r="R41" s="96" t="s">
        <v>133</v>
      </c>
    </row>
    <row r="42" spans="1:28" ht="18" customHeight="1" thickBot="1" x14ac:dyDescent="0.3">
      <c r="A42" s="199" t="s">
        <v>10</v>
      </c>
      <c r="B42" s="162" t="s">
        <v>9</v>
      </c>
      <c r="C42" s="175" t="s">
        <v>6</v>
      </c>
      <c r="D42" s="9" t="s">
        <v>37</v>
      </c>
      <c r="E42" s="126"/>
      <c r="F42" s="147"/>
      <c r="G42" s="145">
        <v>3</v>
      </c>
      <c r="H42" s="130">
        <f t="shared" ref="H42:H50" si="2">IF(E42="TR",F42,IF(E42="FA",F42+0.8,IF(E42="SP",F42+0.1,F42+0.6)))</f>
        <v>0.6</v>
      </c>
      <c r="I42" s="38"/>
      <c r="J42" s="38"/>
      <c r="K42" s="117" t="s">
        <v>16</v>
      </c>
      <c r="L42" s="232" t="s">
        <v>191</v>
      </c>
      <c r="M42" s="175" t="s">
        <v>6</v>
      </c>
      <c r="N42" s="9" t="s">
        <v>39</v>
      </c>
      <c r="O42" s="126"/>
      <c r="P42" s="147"/>
      <c r="Q42" s="145">
        <v>3</v>
      </c>
      <c r="R42" s="130">
        <f t="shared" ref="R42:R50" si="3">IF(O42="TR",P42,IF(O42="FA",P42+0.8,IF(O42="SP",P42+0.1,P42+0.6)))</f>
        <v>0.6</v>
      </c>
      <c r="S42" s="38"/>
      <c r="T42" s="38"/>
      <c r="U42" s="10"/>
      <c r="V42" s="1">
        <f>IF(E42="TR",F42,IF(E42="FA",F42+0.8,IF(E42="SP",F42+0.1,F42+0.5)))</f>
        <v>0.5</v>
      </c>
      <c r="W42" s="1">
        <f>G42</f>
        <v>3</v>
      </c>
      <c r="X42" s="1">
        <f>IF(O42="TR",P42,IF(O42="FA",P42+0.8,IF(O42="SP",P42+0.1,P42+0.5)))</f>
        <v>0.5</v>
      </c>
      <c r="Y42" s="1">
        <f>Q42</f>
        <v>3</v>
      </c>
      <c r="AA42" s="1">
        <f>IF(OR(V42&gt;X15,O15="TR"),0,1)+IF(OR(V42&gt;X17,O17="TR"),0,1)</f>
        <v>2</v>
      </c>
      <c r="AB42" s="1">
        <f>IF(X42&gt;V36,0,1)+IF(X42&gt;X30,0,1)</f>
        <v>2</v>
      </c>
    </row>
    <row r="43" spans="1:28" ht="16.5" thickBot="1" x14ac:dyDescent="0.3">
      <c r="A43" s="200"/>
      <c r="B43" s="164"/>
      <c r="C43" s="176"/>
      <c r="D43" s="15">
        <v>3111</v>
      </c>
      <c r="E43" s="155"/>
      <c r="F43" s="148"/>
      <c r="G43" s="146"/>
      <c r="H43" s="130"/>
      <c r="I43" s="39"/>
      <c r="J43" s="40"/>
      <c r="K43" s="25"/>
      <c r="L43" s="233"/>
      <c r="M43" s="176"/>
      <c r="N43" s="15">
        <v>3161</v>
      </c>
      <c r="O43" s="155"/>
      <c r="P43" s="148"/>
      <c r="Q43" s="146"/>
      <c r="R43" s="130"/>
      <c r="S43" s="40"/>
      <c r="T43" s="40"/>
    </row>
    <row r="44" spans="1:28" ht="16.5" thickBot="1" x14ac:dyDescent="0.3">
      <c r="A44" s="199" t="s">
        <v>13</v>
      </c>
      <c r="B44" s="213" t="s">
        <v>10</v>
      </c>
      <c r="C44" s="175" t="s">
        <v>6</v>
      </c>
      <c r="D44" s="92" t="s">
        <v>38</v>
      </c>
      <c r="E44" s="126"/>
      <c r="F44" s="147"/>
      <c r="G44" s="145">
        <v>3</v>
      </c>
      <c r="H44" s="130">
        <f t="shared" si="2"/>
        <v>0.6</v>
      </c>
      <c r="I44" s="38"/>
      <c r="J44" s="38"/>
      <c r="K44" s="25" t="s">
        <v>182</v>
      </c>
      <c r="L44" s="26" t="s">
        <v>16</v>
      </c>
      <c r="M44" s="175" t="s">
        <v>8</v>
      </c>
      <c r="N44" s="16" t="s">
        <v>42</v>
      </c>
      <c r="O44" s="126"/>
      <c r="P44" s="147"/>
      <c r="Q44" s="145">
        <v>2</v>
      </c>
      <c r="R44" s="130">
        <f t="shared" si="3"/>
        <v>0.6</v>
      </c>
      <c r="S44" s="38"/>
      <c r="T44" s="38"/>
      <c r="U44" s="10"/>
      <c r="V44" s="1">
        <f>IF(E44="TR",F44,IF(E44="FA",F44+0.8,IF(E44="SP",F44+0.1,F44+0.5)))</f>
        <v>0.5</v>
      </c>
      <c r="W44" s="1">
        <f>G44</f>
        <v>3</v>
      </c>
      <c r="X44" s="1">
        <f>IF(O44="TR",P44,IF(O44="FA",P44+0.8,IF(O44="SP",P44+0.1,P44+0.5)))</f>
        <v>0.5</v>
      </c>
      <c r="Y44" s="1">
        <f>Q44</f>
        <v>2</v>
      </c>
      <c r="AA44" s="1">
        <f>IF(V44&gt;V30,0,1)+IF(V44&gt;X17,0,1)</f>
        <v>2</v>
      </c>
      <c r="AB44" s="1">
        <f>IF(X44&gt;X28,0,1)+IF(X44&gt;X26,0,1)+IF(X44&gt;X30,0,1)+IF(X44&gt;X34,0,1)+IF(X44&gt;X36,0,1)</f>
        <v>5</v>
      </c>
    </row>
    <row r="45" spans="1:28" ht="16.5" thickBot="1" x14ac:dyDescent="0.3">
      <c r="A45" s="200"/>
      <c r="B45" s="214"/>
      <c r="C45" s="176"/>
      <c r="D45" s="94">
        <v>3121</v>
      </c>
      <c r="E45" s="155"/>
      <c r="F45" s="148"/>
      <c r="G45" s="146"/>
      <c r="H45" s="130"/>
      <c r="I45" s="39"/>
      <c r="J45" s="40"/>
      <c r="K45" s="25" t="s">
        <v>180</v>
      </c>
      <c r="L45" s="27" t="s">
        <v>25</v>
      </c>
      <c r="M45" s="176"/>
      <c r="N45" s="17">
        <v>3156</v>
      </c>
      <c r="O45" s="155"/>
      <c r="P45" s="148"/>
      <c r="Q45" s="146"/>
      <c r="R45" s="130"/>
      <c r="S45" s="40"/>
      <c r="T45" s="40"/>
    </row>
    <row r="46" spans="1:28" ht="16.5" thickBot="1" x14ac:dyDescent="0.3">
      <c r="A46" s="149" t="s">
        <v>167</v>
      </c>
      <c r="B46" s="150"/>
      <c r="C46" s="175" t="s">
        <v>6</v>
      </c>
      <c r="D46" s="9" t="s">
        <v>165</v>
      </c>
      <c r="E46" s="126"/>
      <c r="F46" s="147"/>
      <c r="G46" s="145">
        <v>2</v>
      </c>
      <c r="H46" s="130">
        <f t="shared" si="2"/>
        <v>0.6</v>
      </c>
      <c r="I46" s="38"/>
      <c r="J46" s="38"/>
      <c r="K46" s="207" t="s">
        <v>18</v>
      </c>
      <c r="L46" s="208"/>
      <c r="M46" s="175" t="s">
        <v>8</v>
      </c>
      <c r="N46" s="9" t="s">
        <v>41</v>
      </c>
      <c r="O46" s="126"/>
      <c r="P46" s="147"/>
      <c r="Q46" s="145">
        <v>3</v>
      </c>
      <c r="R46" s="130">
        <f t="shared" si="3"/>
        <v>0.6</v>
      </c>
      <c r="S46" s="38"/>
      <c r="T46" s="38"/>
      <c r="U46" s="10"/>
      <c r="V46" s="1">
        <f>IF(E46="TR",F46,IF(E46="FA",F46+0.8,IF(E46="SP",F46+0.1,F46+0.5)))</f>
        <v>0.5</v>
      </c>
      <c r="W46" s="1">
        <f>G46</f>
        <v>2</v>
      </c>
      <c r="X46" s="1">
        <f>IF(O46="TR",P46,IF(O46="FA",P46+0.8,IF(O46="SP",P46+0.1,P46+0.5)))</f>
        <v>0.5</v>
      </c>
      <c r="Y46" s="1">
        <f>Q46</f>
        <v>3</v>
      </c>
      <c r="AA46" s="1">
        <f>IF(V46=V48,0,1)+IF(V46&gt;X34,0,1)</f>
        <v>1</v>
      </c>
      <c r="AB46" s="1">
        <f>IF(X46&gt;V44,0,1)+IF(X46&gt;X32,0,1)</f>
        <v>2</v>
      </c>
    </row>
    <row r="47" spans="1:28" ht="16.5" thickBot="1" x14ac:dyDescent="0.3">
      <c r="A47" s="26" t="s">
        <v>164</v>
      </c>
      <c r="B47" s="32"/>
      <c r="C47" s="176"/>
      <c r="D47" s="14">
        <v>3173</v>
      </c>
      <c r="E47" s="155"/>
      <c r="F47" s="148"/>
      <c r="G47" s="146"/>
      <c r="H47" s="130"/>
      <c r="I47" s="39"/>
      <c r="J47" s="40"/>
      <c r="K47" s="207" t="s">
        <v>14</v>
      </c>
      <c r="L47" s="208"/>
      <c r="M47" s="176"/>
      <c r="N47" s="15">
        <v>3114</v>
      </c>
      <c r="O47" s="155"/>
      <c r="P47" s="148"/>
      <c r="Q47" s="146"/>
      <c r="R47" s="130"/>
      <c r="S47" s="40"/>
      <c r="T47" s="40"/>
    </row>
    <row r="48" spans="1:28" ht="16.5" thickBot="1" x14ac:dyDescent="0.3">
      <c r="A48" s="149" t="s">
        <v>168</v>
      </c>
      <c r="B48" s="150"/>
      <c r="C48" s="175" t="s">
        <v>6</v>
      </c>
      <c r="D48" s="9" t="s">
        <v>166</v>
      </c>
      <c r="E48" s="126"/>
      <c r="F48" s="147"/>
      <c r="G48" s="145">
        <v>1</v>
      </c>
      <c r="H48" s="130">
        <f t="shared" si="2"/>
        <v>0.6</v>
      </c>
      <c r="I48" s="38"/>
      <c r="J48" s="38"/>
      <c r="K48" s="25" t="s">
        <v>16</v>
      </c>
      <c r="L48" s="113" t="s">
        <v>19</v>
      </c>
      <c r="M48" s="175" t="s">
        <v>8</v>
      </c>
      <c r="N48" s="9" t="s">
        <v>40</v>
      </c>
      <c r="O48" s="126"/>
      <c r="P48" s="147"/>
      <c r="Q48" s="145">
        <v>2</v>
      </c>
      <c r="R48" s="130">
        <f t="shared" si="3"/>
        <v>0.6</v>
      </c>
      <c r="S48" s="38"/>
      <c r="T48" s="38"/>
      <c r="U48" s="10"/>
      <c r="V48" s="1">
        <f>IF(E48="TR",F48,IF(E48="FA",F48+0.8,IF(E48="SP",F48+0.1,F48+0.5)))</f>
        <v>0.5</v>
      </c>
      <c r="W48" s="1">
        <f>G48</f>
        <v>1</v>
      </c>
      <c r="X48" s="1">
        <f>IF(O48="TR",P48,IF(O48="FA",P48+0.8,IF(O48="SP",P48+0.1,P48+0.5)))</f>
        <v>0.5</v>
      </c>
      <c r="Y48" s="1">
        <f>Q48</f>
        <v>2</v>
      </c>
      <c r="AA48" s="1">
        <f>IF(V48&gt;X36,0,1)+IF(V48=V46,0,1)</f>
        <v>1</v>
      </c>
      <c r="AB48" s="1">
        <f>IF(OR(X48&gt;V44,E44="TR"),0,1)+IF(X48&gt;=X42,0,1)+IF(X48&gt;V48,0,1)</f>
        <v>2</v>
      </c>
    </row>
    <row r="49" spans="1:28" ht="16.5" thickBot="1" x14ac:dyDescent="0.3">
      <c r="A49" s="26" t="s">
        <v>163</v>
      </c>
      <c r="B49" s="32"/>
      <c r="C49" s="176"/>
      <c r="D49" s="14">
        <v>3174</v>
      </c>
      <c r="E49" s="155"/>
      <c r="F49" s="148"/>
      <c r="G49" s="146"/>
      <c r="H49" s="130"/>
      <c r="I49" s="39"/>
      <c r="J49" s="40"/>
      <c r="K49" s="25" t="s">
        <v>167</v>
      </c>
      <c r="L49" s="27"/>
      <c r="M49" s="176"/>
      <c r="N49" s="15">
        <v>3152</v>
      </c>
      <c r="O49" s="155"/>
      <c r="P49" s="148"/>
      <c r="Q49" s="146"/>
      <c r="R49" s="130"/>
      <c r="S49" s="40"/>
      <c r="T49" s="40"/>
    </row>
    <row r="50" spans="1:28" ht="18" customHeight="1" thickBot="1" x14ac:dyDescent="0.3">
      <c r="A50" s="161" t="s">
        <v>169</v>
      </c>
      <c r="B50" s="162"/>
      <c r="C50" s="175" t="s">
        <v>8</v>
      </c>
      <c r="D50" s="9" t="s">
        <v>170</v>
      </c>
      <c r="E50" s="126"/>
      <c r="F50" s="147"/>
      <c r="G50" s="145">
        <v>2</v>
      </c>
      <c r="H50" s="130">
        <f t="shared" si="2"/>
        <v>0.6</v>
      </c>
      <c r="I50" s="38"/>
      <c r="J50" s="38"/>
      <c r="K50" s="25" t="s">
        <v>18</v>
      </c>
      <c r="L50" s="27" t="s">
        <v>171</v>
      </c>
      <c r="M50" s="175" t="s">
        <v>8</v>
      </c>
      <c r="N50" s="9" t="s">
        <v>44</v>
      </c>
      <c r="O50" s="126"/>
      <c r="P50" s="147"/>
      <c r="Q50" s="145">
        <v>2</v>
      </c>
      <c r="R50" s="130">
        <f t="shared" si="3"/>
        <v>0.6</v>
      </c>
      <c r="S50" s="38"/>
      <c r="T50" s="38"/>
      <c r="U50" s="10"/>
      <c r="V50" s="1">
        <f>IF(E50="TR",F50,IF(E50="FA",F50+0.8,IF(E50="SP",F50+0.1,F50+0.5)))</f>
        <v>0.5</v>
      </c>
      <c r="W50" s="1">
        <f>G50</f>
        <v>2</v>
      </c>
      <c r="X50" s="1">
        <f>IF(O50="TR",P50,IF(O50="FA",P50+0.8,IF(O50="SP",P50+0.1,P50+0.5)))</f>
        <v>0.5</v>
      </c>
      <c r="Y50" s="1">
        <f>Q50</f>
        <v>2</v>
      </c>
      <c r="AA50" s="1">
        <f>IF(V50&gt;V36,0,1)</f>
        <v>1</v>
      </c>
      <c r="AB50" s="1">
        <f>IF(X50&gt;V50,0,1)+IF(X50&gt;V52,0,1)+IF(X50&gt;V44,0,1)</f>
        <v>3</v>
      </c>
    </row>
    <row r="51" spans="1:28" ht="16.5" thickBot="1" x14ac:dyDescent="0.3">
      <c r="A51" s="163"/>
      <c r="B51" s="164"/>
      <c r="C51" s="176"/>
      <c r="D51" s="14">
        <v>2242</v>
      </c>
      <c r="E51" s="155"/>
      <c r="F51" s="148"/>
      <c r="G51" s="146"/>
      <c r="H51" s="130"/>
      <c r="I51" s="39"/>
      <c r="J51" s="40"/>
      <c r="K51" s="25" t="s">
        <v>172</v>
      </c>
      <c r="L51" s="27"/>
      <c r="M51" s="176"/>
      <c r="N51" s="15">
        <v>3123</v>
      </c>
      <c r="O51" s="155"/>
      <c r="P51" s="148"/>
      <c r="Q51" s="146"/>
      <c r="R51" s="130"/>
      <c r="S51" s="40"/>
      <c r="T51" s="40"/>
    </row>
    <row r="52" spans="1:28" ht="18" customHeight="1" thickBot="1" x14ac:dyDescent="0.3">
      <c r="A52" s="194" t="s">
        <v>169</v>
      </c>
      <c r="B52" s="194" t="s">
        <v>15</v>
      </c>
      <c r="C52" s="175" t="s">
        <v>6</v>
      </c>
      <c r="D52" s="9" t="s">
        <v>201</v>
      </c>
      <c r="E52" s="126"/>
      <c r="F52" s="147"/>
      <c r="G52" s="145">
        <v>4</v>
      </c>
      <c r="H52" s="193">
        <f>IF(E52="TR",F52,IF(E52="FA",F52+0.8,IF(E52="SP",F52+0.1,F52+0.6)))</f>
        <v>0.6</v>
      </c>
      <c r="I52" s="38"/>
      <c r="J52" s="38"/>
      <c r="K52" s="234" t="s">
        <v>123</v>
      </c>
      <c r="L52" s="12" t="s">
        <v>15</v>
      </c>
      <c r="M52" s="239" t="s">
        <v>8</v>
      </c>
      <c r="N52" s="70" t="s">
        <v>43</v>
      </c>
      <c r="O52" s="126"/>
      <c r="P52" s="147"/>
      <c r="Q52" s="145">
        <v>3</v>
      </c>
      <c r="R52" s="130">
        <f>IF(O52="TR",P52,IF(O52="FA",P52+0.8,IF(O52="SP",P52+0.1,P52+0.6)))</f>
        <v>0.6</v>
      </c>
      <c r="S52" s="38"/>
      <c r="T52" s="38"/>
      <c r="U52" s="10"/>
      <c r="V52" s="1">
        <f>IF(E52="TR",F52,IF(E52="FA",F52+0.8,IF(E52="SP",F52+0.1,F52+0.5)))</f>
        <v>0.5</v>
      </c>
      <c r="W52" s="1">
        <f>G52</f>
        <v>4</v>
      </c>
      <c r="X52" s="1">
        <f>IF(O52="TR",P52,IF(O52="FA",P52+0.8,IF(O52="SP",P52+0.1,P52+0.5)))</f>
        <v>0.5</v>
      </c>
      <c r="Y52" s="1">
        <f>Q52</f>
        <v>3</v>
      </c>
      <c r="AA52" s="1">
        <f>IF(OR(V52&gt;X32,E32="TR"),0,1)+IF(OR(V52&gt;X36,E36="TR"),0,1)</f>
        <v>2</v>
      </c>
      <c r="AB52" s="1">
        <f>IF(X52&gt;V32,0,1)+IF(X52&gt;V42,0,1)+IF(OR(X52=X46, X52&gt;X46),0,1)</f>
        <v>2</v>
      </c>
    </row>
    <row r="53" spans="1:28" ht="18" customHeight="1" thickBot="1" x14ac:dyDescent="0.3">
      <c r="A53" s="195"/>
      <c r="B53" s="195"/>
      <c r="C53" s="176"/>
      <c r="D53" s="14">
        <v>2234</v>
      </c>
      <c r="E53" s="155"/>
      <c r="F53" s="148"/>
      <c r="G53" s="146"/>
      <c r="H53" s="196"/>
      <c r="I53" s="38"/>
      <c r="J53" s="38"/>
      <c r="K53" s="235"/>
      <c r="L53" s="25" t="s">
        <v>17</v>
      </c>
      <c r="M53" s="240"/>
      <c r="N53" s="72"/>
      <c r="O53" s="243"/>
      <c r="P53" s="242"/>
      <c r="Q53" s="160"/>
      <c r="R53" s="130"/>
      <c r="S53" s="38"/>
      <c r="T53" s="38"/>
      <c r="U53" s="10"/>
    </row>
    <row r="54" spans="1:28" ht="18" customHeight="1" thickBot="1" x14ac:dyDescent="0.3">
      <c r="A54" s="1"/>
      <c r="B54" s="1"/>
      <c r="D54" s="1"/>
      <c r="E54" s="1"/>
      <c r="F54" s="1"/>
      <c r="H54" s="112"/>
      <c r="I54" s="39"/>
      <c r="J54" s="41"/>
      <c r="K54" s="236"/>
      <c r="L54" s="33" t="s">
        <v>21</v>
      </c>
      <c r="M54" s="241"/>
      <c r="N54" s="71">
        <v>3116</v>
      </c>
      <c r="O54" s="155"/>
      <c r="P54" s="148"/>
      <c r="Q54" s="146"/>
      <c r="R54" s="130"/>
      <c r="S54" s="40"/>
      <c r="T54" s="40"/>
    </row>
    <row r="56" spans="1:28" x14ac:dyDescent="0.25">
      <c r="A56" s="202" t="s">
        <v>186</v>
      </c>
      <c r="B56" s="202"/>
      <c r="C56" s="202"/>
      <c r="D56" s="202"/>
      <c r="E56" s="202"/>
      <c r="F56" s="202"/>
      <c r="G56" s="202"/>
      <c r="H56" s="202"/>
      <c r="I56" s="202"/>
      <c r="J56" s="202"/>
      <c r="K56" s="202"/>
      <c r="L56" s="202"/>
      <c r="M56" s="202"/>
      <c r="N56" s="202"/>
      <c r="O56" s="202"/>
      <c r="P56" s="202"/>
      <c r="Q56" s="202"/>
      <c r="R56" s="202"/>
    </row>
    <row r="57" spans="1:28" ht="21" customHeight="1" thickBot="1" x14ac:dyDescent="0.3">
      <c r="A57" s="179" t="s">
        <v>121</v>
      </c>
      <c r="B57" s="179"/>
      <c r="C57" s="180" t="s">
        <v>0</v>
      </c>
      <c r="D57" s="180"/>
      <c r="E57" s="42" t="s">
        <v>65</v>
      </c>
      <c r="F57" s="42" t="s">
        <v>60</v>
      </c>
      <c r="G57" s="6" t="s">
        <v>32</v>
      </c>
      <c r="H57" s="96" t="s">
        <v>133</v>
      </c>
      <c r="I57" s="13"/>
      <c r="J57" s="13"/>
      <c r="K57" s="179" t="s">
        <v>121</v>
      </c>
      <c r="L57" s="179"/>
      <c r="M57" s="190" t="s">
        <v>0</v>
      </c>
      <c r="N57" s="190"/>
      <c r="O57" s="42" t="s">
        <v>65</v>
      </c>
      <c r="P57" s="42" t="s">
        <v>60</v>
      </c>
      <c r="Q57" s="6" t="s">
        <v>32</v>
      </c>
      <c r="R57" s="96" t="s">
        <v>133</v>
      </c>
    </row>
    <row r="58" spans="1:28" ht="15" customHeight="1" x14ac:dyDescent="0.25">
      <c r="A58" s="12" t="s">
        <v>17</v>
      </c>
      <c r="C58" s="54" t="s">
        <v>52</v>
      </c>
      <c r="D58" s="9" t="s">
        <v>47</v>
      </c>
      <c r="E58" s="126"/>
      <c r="F58" s="126"/>
      <c r="G58" s="129">
        <v>2</v>
      </c>
      <c r="H58" s="130">
        <f>IF(E58="TR",F58,IF(E58="FA",F58+0.8,IF(E58="SP",F58+0.1,F58+0.6)))</f>
        <v>0.6</v>
      </c>
      <c r="I58" s="13"/>
      <c r="J58" s="13"/>
      <c r="K58" s="54" t="s">
        <v>52</v>
      </c>
      <c r="L58" s="57"/>
      <c r="M58" s="56" t="s">
        <v>55</v>
      </c>
      <c r="N58" s="9" t="s">
        <v>57</v>
      </c>
      <c r="O58" s="126"/>
      <c r="P58" s="126"/>
      <c r="Q58" s="129">
        <v>2</v>
      </c>
      <c r="R58" s="130">
        <f>IF(O58="TR",P58,IF(O58="FA",P58+0.8,IF(O58="SP",P58+0.1,P58+0.6)))</f>
        <v>0.6</v>
      </c>
      <c r="V58" s="1">
        <f>IF(E58="TR",F58,IF(E58="FA",F58+0.8,IF(E58="SP",F58+0.1,F58+0.5)))</f>
        <v>0.5</v>
      </c>
      <c r="W58" s="1">
        <f>G58</f>
        <v>2</v>
      </c>
      <c r="X58" s="1">
        <f>IF(O58="TR",P58,IF(O58="FA",P58+0.8,IF(O58="SP",P58+0.1,P58+0.5)))</f>
        <v>0.5</v>
      </c>
      <c r="Y58" s="1">
        <f>Q58</f>
        <v>2</v>
      </c>
      <c r="AA58" s="1">
        <f>IF(V58&gt;X46,0,1)+IF(V58&gt;V48,0,1)+IF(OR(V58=X48,V58&gt;X48),0,1)+IF(OR(V58=V65,V58&gt;V65),0,1)+IF(V58&gt;X42,0,1)+IF(V58&gt;V42,0,1)+IF(V58&gt;X44,0,1)</f>
        <v>5</v>
      </c>
      <c r="AB58" s="1">
        <f>IF(X58&gt;V58,0,1)</f>
        <v>1</v>
      </c>
    </row>
    <row r="59" spans="1:28" ht="15" customHeight="1" x14ac:dyDescent="0.25">
      <c r="A59" s="87" t="s">
        <v>19</v>
      </c>
      <c r="B59" s="59" t="s">
        <v>28</v>
      </c>
      <c r="C59" s="60" t="s">
        <v>53</v>
      </c>
      <c r="D59" s="61" t="s">
        <v>66</v>
      </c>
      <c r="E59" s="153"/>
      <c r="F59" s="153"/>
      <c r="G59" s="153"/>
      <c r="H59" s="130"/>
      <c r="I59" s="13"/>
      <c r="J59" s="13"/>
      <c r="K59" s="50" t="s">
        <v>53</v>
      </c>
      <c r="L59" s="47"/>
      <c r="M59" s="60" t="s">
        <v>119</v>
      </c>
      <c r="N59" s="61" t="s">
        <v>77</v>
      </c>
      <c r="O59" s="127"/>
      <c r="P59" s="127"/>
      <c r="Q59" s="127"/>
      <c r="R59" s="130"/>
    </row>
    <row r="60" spans="1:28" ht="15" customHeight="1" x14ac:dyDescent="0.25">
      <c r="A60" s="87" t="s">
        <v>21</v>
      </c>
      <c r="B60" s="65" t="s">
        <v>49</v>
      </c>
      <c r="C60" s="64" t="s">
        <v>54</v>
      </c>
      <c r="D60" s="63" t="s">
        <v>67</v>
      </c>
      <c r="E60" s="153"/>
      <c r="F60" s="153"/>
      <c r="G60" s="153"/>
      <c r="H60" s="130"/>
      <c r="I60" s="13"/>
      <c r="J60" s="13"/>
      <c r="K60" s="66" t="s">
        <v>54</v>
      </c>
      <c r="L60" s="48"/>
      <c r="M60" s="64" t="s">
        <v>56</v>
      </c>
      <c r="N60" s="63" t="s">
        <v>76</v>
      </c>
      <c r="O60" s="127"/>
      <c r="P60" s="127"/>
      <c r="Q60" s="127"/>
      <c r="R60" s="130"/>
    </row>
    <row r="61" spans="1:28" ht="15" customHeight="1" x14ac:dyDescent="0.25">
      <c r="A61" s="43" t="s">
        <v>20</v>
      </c>
      <c r="B61" s="89" t="s">
        <v>109</v>
      </c>
      <c r="C61" s="90" t="s">
        <v>108</v>
      </c>
      <c r="D61" s="91" t="s">
        <v>114</v>
      </c>
      <c r="E61" s="153"/>
      <c r="F61" s="153"/>
      <c r="G61" s="153"/>
      <c r="H61" s="130"/>
      <c r="I61" s="38"/>
      <c r="J61" s="38"/>
      <c r="K61" s="88" t="s">
        <v>108</v>
      </c>
      <c r="L61" s="49"/>
      <c r="M61" s="55" t="s">
        <v>110</v>
      </c>
      <c r="N61" s="46" t="s">
        <v>115</v>
      </c>
      <c r="O61" s="127"/>
      <c r="P61" s="127"/>
      <c r="Q61" s="127"/>
      <c r="R61" s="130"/>
      <c r="S61" s="38"/>
      <c r="T61" s="38"/>
      <c r="U61" s="10"/>
    </row>
    <row r="62" spans="1:28" ht="15" customHeight="1" x14ac:dyDescent="0.25">
      <c r="A62" s="43" t="s">
        <v>167</v>
      </c>
      <c r="B62" s="101" t="s">
        <v>135</v>
      </c>
      <c r="C62" s="102" t="s">
        <v>136</v>
      </c>
      <c r="D62" s="103" t="s">
        <v>137</v>
      </c>
      <c r="E62" s="153"/>
      <c r="F62" s="153"/>
      <c r="G62" s="153"/>
      <c r="H62" s="130"/>
      <c r="I62" s="39"/>
      <c r="J62" s="40"/>
      <c r="K62" s="104" t="s">
        <v>136</v>
      </c>
      <c r="L62" s="105"/>
      <c r="M62" s="106" t="s">
        <v>138</v>
      </c>
      <c r="N62" s="107" t="s">
        <v>139</v>
      </c>
      <c r="O62" s="127"/>
      <c r="P62" s="127"/>
      <c r="Q62" s="127"/>
      <c r="R62" s="130"/>
      <c r="S62" s="40"/>
      <c r="T62" s="40"/>
      <c r="U62" s="42"/>
    </row>
    <row r="63" spans="1:28" ht="15" customHeight="1" x14ac:dyDescent="0.25">
      <c r="A63" s="45" t="s">
        <v>26</v>
      </c>
      <c r="B63" s="114" t="s">
        <v>175</v>
      </c>
      <c r="C63" s="115" t="s">
        <v>174</v>
      </c>
      <c r="D63" s="116" t="s">
        <v>173</v>
      </c>
      <c r="E63" s="153"/>
      <c r="F63" s="153"/>
      <c r="G63" s="153"/>
      <c r="H63" s="130"/>
      <c r="I63" s="39"/>
      <c r="J63" s="40"/>
      <c r="K63" s="115" t="s">
        <v>174</v>
      </c>
      <c r="L63" s="48"/>
      <c r="M63" s="115" t="s">
        <v>176</v>
      </c>
      <c r="N63" s="116" t="s">
        <v>177</v>
      </c>
      <c r="O63" s="127"/>
      <c r="P63" s="127"/>
      <c r="Q63" s="127"/>
      <c r="R63" s="130"/>
      <c r="S63" s="40"/>
      <c r="T63" s="40"/>
    </row>
    <row r="64" spans="1:28" ht="15" customHeight="1" thickBot="1" x14ac:dyDescent="0.3">
      <c r="A64" s="44" t="s">
        <v>27</v>
      </c>
      <c r="B64" s="62"/>
      <c r="C64" s="55"/>
      <c r="D64" s="46"/>
      <c r="E64" s="154"/>
      <c r="F64" s="154"/>
      <c r="G64" s="154"/>
      <c r="H64" s="130"/>
      <c r="I64" s="39"/>
      <c r="J64" s="40"/>
      <c r="K64" s="51"/>
      <c r="L64" s="49"/>
      <c r="M64" s="55"/>
      <c r="N64" s="46"/>
      <c r="O64" s="128"/>
      <c r="P64" s="128"/>
      <c r="Q64" s="128"/>
      <c r="R64" s="130"/>
      <c r="S64" s="40"/>
      <c r="T64" s="40"/>
    </row>
    <row r="65" spans="1:29" ht="15.95" customHeight="1" thickBot="1" x14ac:dyDescent="0.3">
      <c r="A65" s="25" t="s">
        <v>17</v>
      </c>
      <c r="B65" s="73"/>
      <c r="C65" s="175" t="s">
        <v>6</v>
      </c>
      <c r="D65" s="9" t="s">
        <v>46</v>
      </c>
      <c r="E65" s="126"/>
      <c r="F65" s="147"/>
      <c r="G65" s="145">
        <v>2</v>
      </c>
      <c r="H65" s="130">
        <f t="shared" ref="H65:H73" si="4">IF(E65="TR",F65,IF(E65="FA",F65+0.8,IF(E65="SP",F65+0.1,F65+0.6)))</f>
        <v>0.6</v>
      </c>
      <c r="I65" s="38"/>
      <c r="J65" s="38"/>
      <c r="K65" s="131" t="s">
        <v>63</v>
      </c>
      <c r="L65" s="132"/>
      <c r="M65" s="135" t="s">
        <v>111</v>
      </c>
      <c r="N65" s="136"/>
      <c r="O65" s="126"/>
      <c r="P65" s="147"/>
      <c r="Q65" s="145">
        <v>3</v>
      </c>
      <c r="R65" s="130">
        <f t="shared" ref="R65:R71" si="5">IF(O65="TR",P65,IF(O65="FA",P65+0.8,IF(O65="SP",P65+0.1,P65+0.6)))</f>
        <v>0.6</v>
      </c>
      <c r="S65" s="38"/>
      <c r="T65" s="38"/>
      <c r="U65" s="10"/>
      <c r="V65" s="1">
        <f>IF(E65="TR",F65,IF(E65="FA",F65+0.8,IF(E65="SP",F65+0.1,F65+0.5)))</f>
        <v>0.5</v>
      </c>
      <c r="W65" s="1">
        <f>G65</f>
        <v>2</v>
      </c>
      <c r="X65" s="1">
        <f>IF(O65="TR",P65,IF(O65="FA",P65+0.8,IF(O65="SP",P65+0.1,P65+0.5)))</f>
        <v>0.5</v>
      </c>
      <c r="Y65" s="1">
        <f>Q65</f>
        <v>3</v>
      </c>
      <c r="AA65" s="1">
        <f>IF(V65&gt;V42,0,1)+IF(V65&gt;V48,0,1)+IF(V65&gt;X46,0,1)</f>
        <v>3</v>
      </c>
    </row>
    <row r="66" spans="1:29" ht="16.5" customHeight="1" thickBot="1" x14ac:dyDescent="0.3">
      <c r="A66" s="25" t="s">
        <v>167</v>
      </c>
      <c r="B66" s="34" t="s">
        <v>21</v>
      </c>
      <c r="C66" s="176"/>
      <c r="D66" s="15">
        <v>3251</v>
      </c>
      <c r="E66" s="155"/>
      <c r="F66" s="148"/>
      <c r="G66" s="146"/>
      <c r="H66" s="130"/>
      <c r="I66" s="39"/>
      <c r="J66" s="40"/>
      <c r="K66" s="133"/>
      <c r="L66" s="134"/>
      <c r="M66" s="137" t="s">
        <v>185</v>
      </c>
      <c r="N66" s="138"/>
      <c r="O66" s="155"/>
      <c r="P66" s="148"/>
      <c r="Q66" s="146"/>
      <c r="R66" s="130"/>
      <c r="S66" s="40"/>
      <c r="T66" s="40"/>
    </row>
    <row r="67" spans="1:29" ht="19.7" customHeight="1" x14ac:dyDescent="0.25">
      <c r="A67" s="199" t="s">
        <v>16</v>
      </c>
      <c r="B67" s="162" t="s">
        <v>18</v>
      </c>
      <c r="C67" s="175" t="s">
        <v>6</v>
      </c>
      <c r="D67" s="9" t="s">
        <v>184</v>
      </c>
      <c r="E67" s="126"/>
      <c r="F67" s="147"/>
      <c r="G67" s="145">
        <v>3</v>
      </c>
      <c r="H67" s="193">
        <f t="shared" si="4"/>
        <v>0.6</v>
      </c>
      <c r="I67" s="39"/>
      <c r="J67" s="40"/>
      <c r="K67" s="156" t="s">
        <v>64</v>
      </c>
      <c r="L67" s="157"/>
      <c r="M67" s="135" t="s">
        <v>111</v>
      </c>
      <c r="N67" s="136"/>
      <c r="O67" s="126"/>
      <c r="P67" s="147"/>
      <c r="Q67" s="145">
        <v>3</v>
      </c>
      <c r="R67" s="193">
        <f t="shared" si="5"/>
        <v>0.6</v>
      </c>
      <c r="S67" s="38"/>
      <c r="T67" s="38"/>
      <c r="U67" s="10"/>
      <c r="V67" s="1">
        <f>IF(E67="TR",F67,IF(E67="FA",F67+0.8,IF(E67="SP",F67+0.1,F67+0.5)))</f>
        <v>0.5</v>
      </c>
      <c r="W67" s="1">
        <f>G67</f>
        <v>3</v>
      </c>
      <c r="X67" s="1">
        <f>IF(O67="TR",P67,IF(O67="FA",P67+0.8,IF(O67="SP",P67+0.1,P67+0.5)))</f>
        <v>0.5</v>
      </c>
      <c r="Y67" s="1">
        <f>Q67</f>
        <v>3</v>
      </c>
      <c r="AA67" s="1">
        <f>IF(V67&gt;V44,0,1)+IF(V67&gt;X30,0,1)</f>
        <v>2</v>
      </c>
    </row>
    <row r="68" spans="1:29" ht="16.5" customHeight="1" thickBot="1" x14ac:dyDescent="0.3">
      <c r="A68" s="200"/>
      <c r="B68" s="164"/>
      <c r="C68" s="176"/>
      <c r="D68" s="14">
        <v>3221</v>
      </c>
      <c r="E68" s="155"/>
      <c r="F68" s="148"/>
      <c r="G68" s="146"/>
      <c r="H68" s="193"/>
      <c r="I68" s="39"/>
      <c r="J68" s="40"/>
      <c r="K68" s="158"/>
      <c r="L68" s="159"/>
      <c r="M68" s="137" t="s">
        <v>185</v>
      </c>
      <c r="N68" s="138"/>
      <c r="O68" s="155"/>
      <c r="P68" s="148"/>
      <c r="Q68" s="146"/>
      <c r="R68" s="193"/>
      <c r="S68" s="40"/>
      <c r="T68" s="40"/>
    </row>
    <row r="69" spans="1:29" ht="15.95" customHeight="1" x14ac:dyDescent="0.25">
      <c r="A69" s="131" t="s">
        <v>64</v>
      </c>
      <c r="B69" s="132"/>
      <c r="C69" s="135" t="s">
        <v>111</v>
      </c>
      <c r="D69" s="136"/>
      <c r="E69" s="126"/>
      <c r="F69" s="147"/>
      <c r="G69" s="145">
        <v>3</v>
      </c>
      <c r="H69" s="130">
        <f t="shared" si="4"/>
        <v>0.6</v>
      </c>
      <c r="I69" s="38"/>
      <c r="J69" s="38"/>
      <c r="K69" s="149" t="str">
        <f>IF(OR(N70=D37,N70=N22),"Duplicate LBST course","")</f>
        <v/>
      </c>
      <c r="L69" s="150" t="str">
        <f>IF(OR(M63=C30,M15=M63),"Duplicate LBST course","")</f>
        <v/>
      </c>
      <c r="M69" s="175" t="s">
        <v>140</v>
      </c>
      <c r="N69" s="58" t="str">
        <f>IF(N70=1501,$AG$2,IF(N70=1502,$AG$3,IF(N70=1511,$AG$4,IF(N70=1512,$AG$5,$AG$6))))</f>
        <v>American Democracy</v>
      </c>
      <c r="O69" s="126"/>
      <c r="P69" s="147"/>
      <c r="Q69" s="145">
        <v>3</v>
      </c>
      <c r="R69" s="130">
        <f t="shared" si="5"/>
        <v>0.6</v>
      </c>
      <c r="S69" s="40"/>
      <c r="T69" s="40"/>
      <c r="V69" s="1">
        <f>IF(E69="TR",F69,IF(E69="FA",F69+0.8,IF(E69="SP",F69+0.1,F69+0.5)))</f>
        <v>0.5</v>
      </c>
      <c r="W69" s="1">
        <f>G69</f>
        <v>3</v>
      </c>
      <c r="X69" s="1">
        <f>IF(O69="TR",P69,IF(O69="FA",P69+0.8,IF(O69="SP",P69+0.1,P69+0.5)))</f>
        <v>0.5</v>
      </c>
      <c r="Y69" s="1">
        <f>Q69</f>
        <v>3</v>
      </c>
    </row>
    <row r="70" spans="1:29" ht="16.5" customHeight="1" thickBot="1" x14ac:dyDescent="0.3">
      <c r="A70" s="133"/>
      <c r="B70" s="134"/>
      <c r="C70" s="137" t="s">
        <v>185</v>
      </c>
      <c r="D70" s="138"/>
      <c r="E70" s="155"/>
      <c r="F70" s="148"/>
      <c r="G70" s="146"/>
      <c r="H70" s="130"/>
      <c r="I70" s="38"/>
      <c r="J70" s="38"/>
      <c r="K70" s="151" t="str">
        <f>IF(OR(L64=B31,L16=L64),"Duplicate LBST course","")</f>
        <v>Duplicate LBST course</v>
      </c>
      <c r="L70" s="152" t="str">
        <f>IF(OR(M64=C31,M16=M64),"Duplicate LBST course","")</f>
        <v>Duplicate LBST course</v>
      </c>
      <c r="M70" s="176"/>
      <c r="N70" s="52">
        <v>1575</v>
      </c>
      <c r="O70" s="155"/>
      <c r="P70" s="148"/>
      <c r="Q70" s="146"/>
      <c r="R70" s="130"/>
      <c r="S70" s="40"/>
      <c r="T70" s="40"/>
    </row>
    <row r="71" spans="1:29" ht="15.75" customHeight="1" x14ac:dyDescent="0.25">
      <c r="A71" s="131" t="s">
        <v>64</v>
      </c>
      <c r="B71" s="132"/>
      <c r="C71" s="135" t="s">
        <v>111</v>
      </c>
      <c r="D71" s="136"/>
      <c r="E71" s="126"/>
      <c r="F71" s="147"/>
      <c r="G71" s="145">
        <v>3</v>
      </c>
      <c r="H71" s="130">
        <f t="shared" si="4"/>
        <v>0.6</v>
      </c>
      <c r="I71" s="38"/>
      <c r="J71" s="38"/>
      <c r="K71" s="139" t="s">
        <v>179</v>
      </c>
      <c r="L71" s="140" t="str">
        <f>IF(OR(M65=C32,M17=M65),"Duplicate LBST course","")</f>
        <v/>
      </c>
      <c r="M71" s="175" t="s">
        <v>140</v>
      </c>
      <c r="N71" s="58" t="str">
        <f>IF(N72=1501,$AG$2,IF(N72=1502,$AG$3,IF(N72=1511,$AG$4,IF(N72=1512,$AG$5,$AG$6))))</f>
        <v>Local Arts/Humanities</v>
      </c>
      <c r="O71" s="126"/>
      <c r="P71" s="147"/>
      <c r="Q71" s="145">
        <v>3</v>
      </c>
      <c r="R71" s="130">
        <f t="shared" si="5"/>
        <v>0.6</v>
      </c>
      <c r="S71" s="38"/>
      <c r="T71" s="38"/>
      <c r="U71" s="10"/>
      <c r="V71" s="1">
        <f>IF(E71="TR",F71,IF(E71="FA",F71+0.8,IF(E71="SP",F71+0.1,F71+0.5)))</f>
        <v>0.5</v>
      </c>
      <c r="W71" s="1">
        <f>G71</f>
        <v>3</v>
      </c>
      <c r="X71" s="1">
        <f>IF(O71="TR",P71,IF(O71="FA",P71+0.8,IF(O71="SP",P71+0.1,P71+0.5)))</f>
        <v>0.5</v>
      </c>
      <c r="Y71" s="1">
        <f>Q71</f>
        <v>3</v>
      </c>
    </row>
    <row r="72" spans="1:29" ht="16.5" customHeight="1" thickBot="1" x14ac:dyDescent="0.3">
      <c r="A72" s="133"/>
      <c r="B72" s="134"/>
      <c r="C72" s="137" t="s">
        <v>185</v>
      </c>
      <c r="D72" s="138"/>
      <c r="E72" s="155"/>
      <c r="F72" s="148"/>
      <c r="G72" s="146"/>
      <c r="H72" s="130"/>
      <c r="I72" s="39"/>
      <c r="J72" s="40"/>
      <c r="K72" s="141" t="str">
        <f>IF(OR(L66=B33,L18=L66),"Duplicate LBST course","")</f>
        <v>Duplicate LBST course</v>
      </c>
      <c r="L72" s="142" t="str">
        <f>IF(OR(M66=C33,M18=M66),"Duplicate LBST course","")</f>
        <v/>
      </c>
      <c r="M72" s="176"/>
      <c r="N72" s="52">
        <v>1512</v>
      </c>
      <c r="O72" s="155"/>
      <c r="P72" s="148"/>
      <c r="Q72" s="146"/>
      <c r="R72" s="130"/>
      <c r="S72" s="40"/>
      <c r="T72" s="40"/>
    </row>
    <row r="73" spans="1:29" x14ac:dyDescent="0.25">
      <c r="A73" s="194" t="s">
        <v>153</v>
      </c>
      <c r="B73" s="230" t="s">
        <v>179</v>
      </c>
      <c r="C73" s="175" t="s">
        <v>145</v>
      </c>
      <c r="D73" s="9" t="s">
        <v>178</v>
      </c>
      <c r="E73" s="126"/>
      <c r="F73" s="147"/>
      <c r="G73" s="145">
        <v>3</v>
      </c>
      <c r="H73" s="130">
        <f t="shared" si="4"/>
        <v>0.6</v>
      </c>
      <c r="I73" s="39"/>
      <c r="J73" s="40"/>
      <c r="K73" s="131" t="s">
        <v>22</v>
      </c>
      <c r="L73" s="132"/>
      <c r="M73" s="175" t="s">
        <v>1</v>
      </c>
      <c r="N73" s="9" t="s">
        <v>45</v>
      </c>
      <c r="O73" s="126"/>
      <c r="P73" s="237"/>
      <c r="Q73" s="185">
        <v>1</v>
      </c>
      <c r="R73" s="130">
        <f>IF(O73="TR",P73,IF(O73="FA",P73+0.8,IF(O73="SP",P73+0.1,P73+0.6)))</f>
        <v>0.6</v>
      </c>
      <c r="S73" s="40"/>
      <c r="T73" s="40"/>
      <c r="V73" s="1">
        <f>IF(E73="TR",F73,IF(E73="FA",F73+0.8,IF(E73="SP",F73+0.1,F73+0.5)))</f>
        <v>0.5</v>
      </c>
      <c r="W73" s="1">
        <f>G73</f>
        <v>3</v>
      </c>
      <c r="X73" s="1">
        <f>IF(O73="TR",P73,IF(O73="FA",P73+0.8,IF(O73="SP",P73+0.1,P73+0.5)))</f>
        <v>0.5</v>
      </c>
      <c r="Y73" s="1">
        <f>Q73</f>
        <v>1</v>
      </c>
      <c r="AA73" s="1">
        <f>IF(OR(V73&gt;X21,E73="TR"),0,1)</f>
        <v>1</v>
      </c>
    </row>
    <row r="74" spans="1:29" ht="16.5" thickBot="1" x14ac:dyDescent="0.3">
      <c r="A74" s="195"/>
      <c r="B74" s="231"/>
      <c r="C74" s="176"/>
      <c r="D74" s="14">
        <v>2530</v>
      </c>
      <c r="E74" s="155"/>
      <c r="F74" s="148"/>
      <c r="G74" s="146"/>
      <c r="H74" s="130"/>
      <c r="I74" s="39"/>
      <c r="J74" s="40"/>
      <c r="K74" s="133"/>
      <c r="L74" s="134"/>
      <c r="M74" s="176"/>
      <c r="N74" s="15">
        <v>3295</v>
      </c>
      <c r="O74" s="155"/>
      <c r="P74" s="238"/>
      <c r="Q74" s="178"/>
      <c r="R74" s="130"/>
      <c r="S74" s="40"/>
      <c r="T74" s="40"/>
    </row>
    <row r="75" spans="1:29" ht="15.95" customHeight="1" x14ac:dyDescent="0.25">
      <c r="A75" s="95"/>
      <c r="B75" s="95"/>
      <c r="C75" s="95"/>
      <c r="D75" s="95"/>
      <c r="E75" s="95"/>
      <c r="F75" s="95"/>
      <c r="G75" s="95"/>
      <c r="H75" s="95"/>
      <c r="I75" s="95"/>
      <c r="J75" s="95"/>
      <c r="K75" s="95"/>
      <c r="L75" s="95"/>
      <c r="M75" s="95"/>
      <c r="N75" s="95"/>
      <c r="O75" s="95"/>
      <c r="P75" s="95"/>
      <c r="Q75" s="95"/>
      <c r="R75" s="95"/>
      <c r="S75" s="40"/>
      <c r="T75" s="40"/>
    </row>
    <row r="76" spans="1:29" ht="15" customHeight="1" x14ac:dyDescent="0.25">
      <c r="A76" s="95"/>
      <c r="B76" s="95"/>
      <c r="C76" s="95"/>
      <c r="D76" s="95"/>
      <c r="E76" s="95"/>
      <c r="F76" s="95"/>
      <c r="G76" s="95"/>
      <c r="H76" s="95"/>
      <c r="I76" s="95"/>
      <c r="J76" s="95"/>
      <c r="K76" s="95"/>
      <c r="L76" s="95"/>
      <c r="M76" s="95"/>
      <c r="N76" s="95"/>
      <c r="O76" s="95"/>
      <c r="P76" s="95"/>
      <c r="Q76" s="95"/>
      <c r="R76" s="95"/>
      <c r="S76" s="40"/>
      <c r="T76" s="40"/>
    </row>
    <row r="77" spans="1:29" ht="15" customHeight="1" x14ac:dyDescent="0.25">
      <c r="A77" s="18" t="s">
        <v>30</v>
      </c>
      <c r="B77" s="18"/>
      <c r="I77" s="41"/>
      <c r="J77" s="41"/>
      <c r="M77" s="1" t="str">
        <f>IF(OR(N70=D37,N22=N70),"Duplicate LBST course","")</f>
        <v/>
      </c>
      <c r="S77" s="40"/>
      <c r="T77" s="40"/>
      <c r="V77" s="35" t="s">
        <v>87</v>
      </c>
      <c r="AB77" s="1" t="s">
        <v>99</v>
      </c>
      <c r="AC77" s="203" t="s">
        <v>98</v>
      </c>
    </row>
    <row r="78" spans="1:29" ht="15" customHeight="1" x14ac:dyDescent="0.25">
      <c r="A78" s="20" t="s">
        <v>23</v>
      </c>
      <c r="C78" s="19"/>
      <c r="H78" s="1"/>
      <c r="I78" s="41"/>
      <c r="J78" s="41"/>
      <c r="S78" s="41"/>
      <c r="T78" s="41"/>
      <c r="U78" s="7"/>
      <c r="V78" s="35" t="s">
        <v>83</v>
      </c>
      <c r="W78" s="35" t="s">
        <v>84</v>
      </c>
      <c r="X78" s="35" t="s">
        <v>86</v>
      </c>
      <c r="Y78" s="35" t="s">
        <v>85</v>
      </c>
      <c r="AA78" s="1" t="s">
        <v>97</v>
      </c>
      <c r="AB78" s="1" t="s">
        <v>85</v>
      </c>
      <c r="AC78" s="204"/>
    </row>
    <row r="79" spans="1:29" ht="15" customHeight="1" x14ac:dyDescent="0.25">
      <c r="A79" s="76" t="s">
        <v>126</v>
      </c>
      <c r="E79" s="1"/>
      <c r="F79" s="1"/>
      <c r="H79" s="1"/>
      <c r="I79" s="4"/>
      <c r="J79" s="4"/>
      <c r="K79" s="3"/>
      <c r="V79" s="1" t="s">
        <v>59</v>
      </c>
      <c r="W79" s="1">
        <v>2022</v>
      </c>
      <c r="X79" s="1">
        <f t="shared" ref="X79:X95" si="6">IF(V79="FA",W79+0.8,IF(V79="SP",W79+0.1,W79+0.5))</f>
        <v>2022.8</v>
      </c>
      <c r="Y79" s="1">
        <f t="shared" ref="Y79:Y116" si="7">SUMIF($X$10:$X$75,X79,$Y$10:$Y$75)+SUMIF($V$10:$V$75,X79,$W$10:$W$75)</f>
        <v>0</v>
      </c>
      <c r="AA79" s="1">
        <f t="shared" ref="AA79:AA95" ca="1" si="8">IF($W$3&gt;X79,1,0)</f>
        <v>1</v>
      </c>
      <c r="AB79" s="1">
        <f t="shared" ref="AB79:AB95" si="9">IF(OR(V79="FA",V79="SP"),18,14)</f>
        <v>18</v>
      </c>
      <c r="AC79" s="1">
        <f t="shared" ref="AC79:AC95" si="10">IF(Y79&gt;AB79,1,0)</f>
        <v>0</v>
      </c>
    </row>
    <row r="80" spans="1:29" ht="15" customHeight="1" x14ac:dyDescent="0.25">
      <c r="A80" s="77" t="s">
        <v>127</v>
      </c>
      <c r="I80" s="4"/>
      <c r="J80" s="4"/>
      <c r="V80" s="1" t="s">
        <v>58</v>
      </c>
      <c r="W80" s="1">
        <v>2023</v>
      </c>
      <c r="X80" s="1">
        <f t="shared" si="6"/>
        <v>2023.1</v>
      </c>
      <c r="Y80" s="1">
        <f t="shared" si="7"/>
        <v>0</v>
      </c>
      <c r="AA80" s="1">
        <f t="shared" ca="1" si="8"/>
        <v>1</v>
      </c>
      <c r="AB80" s="1">
        <f t="shared" si="9"/>
        <v>18</v>
      </c>
      <c r="AC80" s="1">
        <f t="shared" si="10"/>
        <v>0</v>
      </c>
    </row>
    <row r="81" spans="1:29" ht="15" customHeight="1" x14ac:dyDescent="0.25">
      <c r="A81" s="80" t="s">
        <v>78</v>
      </c>
      <c r="B81" s="81"/>
      <c r="C81" s="82"/>
      <c r="D81" s="81"/>
      <c r="E81" s="81"/>
      <c r="F81" s="81"/>
      <c r="G81" s="82"/>
      <c r="H81" s="83"/>
      <c r="I81" s="24"/>
      <c r="J81" s="24"/>
      <c r="K81" s="84"/>
      <c r="L81" s="84"/>
      <c r="M81" s="84"/>
      <c r="N81" s="85"/>
      <c r="O81" s="85"/>
      <c r="V81" s="1" t="s">
        <v>61</v>
      </c>
      <c r="W81" s="1">
        <v>2023</v>
      </c>
      <c r="X81" s="1">
        <f t="shared" si="6"/>
        <v>2023.5</v>
      </c>
      <c r="Y81" s="1">
        <f t="shared" si="7"/>
        <v>0</v>
      </c>
      <c r="AA81" s="1">
        <f t="shared" ca="1" si="8"/>
        <v>1</v>
      </c>
      <c r="AB81" s="1">
        <f t="shared" si="9"/>
        <v>14</v>
      </c>
      <c r="AC81" s="1">
        <f t="shared" si="10"/>
        <v>0</v>
      </c>
    </row>
    <row r="82" spans="1:29" ht="15" customHeight="1" x14ac:dyDescent="0.25">
      <c r="A82" s="86" t="s">
        <v>112</v>
      </c>
      <c r="B82" s="83"/>
      <c r="C82" s="84"/>
      <c r="D82" s="83"/>
      <c r="E82" s="83"/>
      <c r="F82" s="83"/>
      <c r="G82" s="84"/>
      <c r="H82" s="83"/>
      <c r="I82" s="24"/>
      <c r="J82" s="24"/>
      <c r="K82" s="84"/>
      <c r="L82" s="84"/>
      <c r="M82" s="84"/>
      <c r="N82" s="85"/>
      <c r="O82" s="85"/>
      <c r="V82" s="1" t="s">
        <v>59</v>
      </c>
      <c r="W82" s="1">
        <f t="shared" ref="W82:W95" si="11">W79+1</f>
        <v>2023</v>
      </c>
      <c r="X82" s="1">
        <f t="shared" si="6"/>
        <v>2023.8</v>
      </c>
      <c r="Y82" s="1">
        <f t="shared" si="7"/>
        <v>0</v>
      </c>
      <c r="AA82" s="1">
        <f t="shared" ca="1" si="8"/>
        <v>1</v>
      </c>
      <c r="AB82" s="1">
        <f t="shared" si="9"/>
        <v>18</v>
      </c>
      <c r="AC82" s="1">
        <f t="shared" si="10"/>
        <v>0</v>
      </c>
    </row>
    <row r="83" spans="1:29" ht="15" customHeight="1" x14ac:dyDescent="0.25">
      <c r="A83" s="86" t="s">
        <v>113</v>
      </c>
      <c r="B83" s="83"/>
      <c r="C83" s="84"/>
      <c r="D83" s="83"/>
      <c r="E83" s="83"/>
      <c r="F83" s="83"/>
      <c r="G83" s="84"/>
      <c r="H83" s="83"/>
      <c r="I83" s="24"/>
      <c r="J83" s="24"/>
      <c r="K83" s="84"/>
      <c r="L83" s="84"/>
      <c r="M83" s="84"/>
      <c r="N83" s="85"/>
      <c r="O83" s="85"/>
      <c r="V83" s="1" t="s">
        <v>58</v>
      </c>
      <c r="W83" s="1">
        <f t="shared" si="11"/>
        <v>2024</v>
      </c>
      <c r="X83" s="1">
        <f t="shared" si="6"/>
        <v>2024.1</v>
      </c>
      <c r="Y83" s="1">
        <f t="shared" si="7"/>
        <v>0</v>
      </c>
      <c r="AA83" s="1">
        <f t="shared" ca="1" si="8"/>
        <v>1</v>
      </c>
      <c r="AB83" s="1">
        <f t="shared" si="9"/>
        <v>18</v>
      </c>
      <c r="AC83" s="1">
        <f t="shared" si="10"/>
        <v>0</v>
      </c>
    </row>
    <row r="84" spans="1:29" ht="15" customHeight="1" x14ac:dyDescent="0.25">
      <c r="A84" s="119"/>
      <c r="B84" s="83"/>
      <c r="C84" s="84"/>
      <c r="D84" s="83"/>
      <c r="E84" s="83"/>
      <c r="F84" s="83"/>
      <c r="G84" s="84"/>
      <c r="H84" s="83"/>
      <c r="I84" s="24"/>
      <c r="J84" s="24"/>
      <c r="K84" s="84"/>
      <c r="L84" s="84"/>
      <c r="M84" s="84"/>
      <c r="N84" s="85"/>
      <c r="O84" s="78"/>
      <c r="P84" s="78"/>
      <c r="Q84" s="78"/>
      <c r="R84" s="78"/>
      <c r="V84" s="1" t="s">
        <v>61</v>
      </c>
      <c r="W84" s="1">
        <f t="shared" si="11"/>
        <v>2024</v>
      </c>
      <c r="X84" s="1">
        <f t="shared" si="6"/>
        <v>2024.5</v>
      </c>
      <c r="Y84" s="1">
        <f t="shared" si="7"/>
        <v>0</v>
      </c>
      <c r="AA84" s="1">
        <f t="shared" ca="1" si="8"/>
        <v>1</v>
      </c>
      <c r="AB84" s="1">
        <f t="shared" si="9"/>
        <v>14</v>
      </c>
      <c r="AC84" s="1">
        <f t="shared" si="10"/>
        <v>0</v>
      </c>
    </row>
    <row r="85" spans="1:29" ht="15" customHeight="1" x14ac:dyDescent="0.25">
      <c r="A85" s="143" t="s">
        <v>194</v>
      </c>
      <c r="B85" s="144"/>
      <c r="C85" s="144"/>
      <c r="D85" s="144"/>
      <c r="E85" s="144"/>
      <c r="F85" s="144"/>
      <c r="G85" s="144"/>
      <c r="H85" s="144"/>
      <c r="I85" s="144"/>
      <c r="J85" s="144"/>
      <c r="K85" s="144"/>
      <c r="L85" s="144"/>
      <c r="M85" s="144"/>
      <c r="N85" s="144"/>
      <c r="O85" s="78"/>
      <c r="P85" s="78"/>
      <c r="Q85" s="78"/>
      <c r="R85" s="78"/>
      <c r="V85" s="1" t="s">
        <v>59</v>
      </c>
      <c r="W85" s="1">
        <f t="shared" si="11"/>
        <v>2024</v>
      </c>
      <c r="X85" s="1">
        <f t="shared" si="6"/>
        <v>2024.8</v>
      </c>
      <c r="Y85" s="1">
        <f t="shared" si="7"/>
        <v>0</v>
      </c>
      <c r="AA85" s="1">
        <f t="shared" ca="1" si="8"/>
        <v>1</v>
      </c>
      <c r="AB85" s="1">
        <f t="shared" si="9"/>
        <v>18</v>
      </c>
      <c r="AC85" s="1">
        <f t="shared" si="10"/>
        <v>0</v>
      </c>
    </row>
    <row r="86" spans="1:29" ht="15" customHeight="1" x14ac:dyDescent="0.25">
      <c r="A86" s="21"/>
      <c r="B86" s="78"/>
      <c r="C86" s="78"/>
      <c r="D86" s="78"/>
      <c r="E86" s="78"/>
      <c r="F86" s="78"/>
      <c r="G86" s="78"/>
      <c r="H86" s="78"/>
      <c r="I86" s="78"/>
      <c r="J86" s="78"/>
      <c r="K86" s="78"/>
      <c r="L86" s="78"/>
      <c r="M86" s="78"/>
      <c r="N86" s="78"/>
      <c r="O86" s="78"/>
      <c r="P86" s="78"/>
      <c r="Q86" s="78"/>
      <c r="R86" s="78"/>
      <c r="V86" s="1" t="s">
        <v>58</v>
      </c>
      <c r="W86" s="1">
        <f t="shared" si="11"/>
        <v>2025</v>
      </c>
      <c r="X86" s="1">
        <f t="shared" si="6"/>
        <v>2025.1</v>
      </c>
      <c r="Y86" s="1">
        <f t="shared" si="7"/>
        <v>0</v>
      </c>
      <c r="AA86" s="1">
        <f t="shared" ca="1" si="8"/>
        <v>1</v>
      </c>
      <c r="AB86" s="1">
        <f t="shared" si="9"/>
        <v>18</v>
      </c>
      <c r="AC86" s="1">
        <f t="shared" si="10"/>
        <v>0</v>
      </c>
    </row>
    <row r="87" spans="1:29" s="5" customFormat="1" ht="15" customHeight="1" x14ac:dyDescent="0.25">
      <c r="A87" s="21" t="s">
        <v>199</v>
      </c>
      <c r="B87" s="78"/>
      <c r="C87" s="78"/>
      <c r="D87" s="78"/>
      <c r="E87" s="78"/>
      <c r="F87" s="78"/>
      <c r="G87" s="78"/>
      <c r="H87" s="78"/>
      <c r="I87" s="78"/>
      <c r="J87" s="78"/>
      <c r="K87" s="78"/>
      <c r="L87" s="78"/>
      <c r="M87" s="78"/>
      <c r="N87" s="78"/>
      <c r="O87" s="78"/>
      <c r="P87" s="78"/>
      <c r="Q87" s="78"/>
      <c r="R87" s="78"/>
      <c r="V87" s="1" t="s">
        <v>61</v>
      </c>
      <c r="W87" s="1">
        <f t="shared" si="11"/>
        <v>2025</v>
      </c>
      <c r="X87" s="1">
        <f t="shared" si="6"/>
        <v>2025.5</v>
      </c>
      <c r="Y87" s="1">
        <f t="shared" si="7"/>
        <v>0</v>
      </c>
      <c r="Z87" s="1"/>
      <c r="AA87" s="1">
        <f t="shared" ca="1" si="8"/>
        <v>0</v>
      </c>
      <c r="AB87" s="1">
        <f t="shared" si="9"/>
        <v>14</v>
      </c>
      <c r="AC87" s="1">
        <f t="shared" si="10"/>
        <v>0</v>
      </c>
    </row>
    <row r="88" spans="1:29" s="5" customFormat="1" ht="15" customHeight="1" x14ac:dyDescent="0.25">
      <c r="A88" s="21" t="s">
        <v>193</v>
      </c>
      <c r="B88" s="78"/>
      <c r="C88" s="78"/>
      <c r="D88" s="78"/>
      <c r="E88" s="78"/>
      <c r="F88" s="78"/>
      <c r="G88" s="78"/>
      <c r="H88" s="78"/>
      <c r="I88" s="78"/>
      <c r="J88" s="78"/>
      <c r="K88" s="78"/>
      <c r="L88" s="78"/>
      <c r="M88" s="78"/>
      <c r="N88" s="78"/>
      <c r="O88" s="78"/>
      <c r="P88" s="78"/>
      <c r="Q88" s="78"/>
      <c r="R88" s="78"/>
      <c r="V88" s="1" t="s">
        <v>59</v>
      </c>
      <c r="W88" s="1">
        <f t="shared" si="11"/>
        <v>2025</v>
      </c>
      <c r="X88" s="1">
        <f t="shared" si="6"/>
        <v>2025.8</v>
      </c>
      <c r="Y88" s="1">
        <f t="shared" si="7"/>
        <v>0</v>
      </c>
      <c r="Z88" s="1"/>
      <c r="AA88" s="1">
        <f t="shared" ca="1" si="8"/>
        <v>0</v>
      </c>
      <c r="AB88" s="1">
        <f t="shared" si="9"/>
        <v>18</v>
      </c>
      <c r="AC88" s="1">
        <f t="shared" si="10"/>
        <v>0</v>
      </c>
    </row>
    <row r="89" spans="1:29" s="5" customFormat="1" ht="15" customHeight="1" x14ac:dyDescent="0.25">
      <c r="A89" s="21" t="s">
        <v>192</v>
      </c>
      <c r="B89" s="78"/>
      <c r="C89" s="78"/>
      <c r="D89" s="78"/>
      <c r="E89" s="78"/>
      <c r="F89" s="78"/>
      <c r="G89" s="78"/>
      <c r="H89" s="78"/>
      <c r="I89" s="78"/>
      <c r="J89" s="78"/>
      <c r="K89" s="78"/>
      <c r="L89" s="78"/>
      <c r="M89" s="78"/>
      <c r="N89" s="78"/>
      <c r="O89" s="1"/>
      <c r="P89" s="1"/>
      <c r="Q89" s="1"/>
      <c r="R89" s="1"/>
      <c r="V89" s="1" t="s">
        <v>58</v>
      </c>
      <c r="W89" s="1">
        <f t="shared" si="11"/>
        <v>2026</v>
      </c>
      <c r="X89" s="1">
        <f t="shared" si="6"/>
        <v>2026.1</v>
      </c>
      <c r="Y89" s="1">
        <f t="shared" si="7"/>
        <v>0</v>
      </c>
      <c r="Z89" s="1"/>
      <c r="AA89" s="1">
        <f t="shared" ca="1" si="8"/>
        <v>0</v>
      </c>
      <c r="AB89" s="1">
        <f t="shared" si="9"/>
        <v>18</v>
      </c>
      <c r="AC89" s="1">
        <f t="shared" si="10"/>
        <v>0</v>
      </c>
    </row>
    <row r="90" spans="1:29" s="5" customFormat="1" ht="15" customHeight="1" x14ac:dyDescent="0.25">
      <c r="A90" s="3"/>
      <c r="B90" s="3"/>
      <c r="C90" s="1"/>
      <c r="D90" s="3"/>
      <c r="E90" s="3"/>
      <c r="F90" s="3"/>
      <c r="G90" s="1"/>
      <c r="H90" s="3"/>
      <c r="I90" s="3"/>
      <c r="J90" s="1"/>
      <c r="K90" s="1"/>
      <c r="L90" s="1"/>
      <c r="M90" s="1"/>
      <c r="N90" s="1"/>
      <c r="O90" s="1"/>
      <c r="P90" s="1"/>
      <c r="Q90" s="1"/>
      <c r="R90" s="1"/>
      <c r="V90" s="1" t="s">
        <v>61</v>
      </c>
      <c r="W90" s="1">
        <f t="shared" si="11"/>
        <v>2026</v>
      </c>
      <c r="X90" s="1">
        <f t="shared" si="6"/>
        <v>2026.5</v>
      </c>
      <c r="Y90" s="1">
        <f t="shared" si="7"/>
        <v>0</v>
      </c>
      <c r="Z90" s="1"/>
      <c r="AA90" s="1">
        <f t="shared" ca="1" si="8"/>
        <v>0</v>
      </c>
      <c r="AB90" s="1">
        <f t="shared" si="9"/>
        <v>14</v>
      </c>
      <c r="AC90" s="1">
        <f t="shared" si="10"/>
        <v>0</v>
      </c>
    </row>
    <row r="91" spans="1:29" s="5" customFormat="1" ht="15" customHeight="1" x14ac:dyDescent="0.35">
      <c r="A91" s="97"/>
      <c r="B91" s="3"/>
      <c r="C91" s="1"/>
      <c r="D91" s="3"/>
      <c r="E91" s="3"/>
      <c r="F91" s="3"/>
      <c r="G91" s="1"/>
      <c r="H91" s="3"/>
      <c r="I91" s="4"/>
      <c r="J91" s="4"/>
      <c r="K91" s="1"/>
      <c r="L91" s="1"/>
      <c r="M91" s="1"/>
      <c r="N91" s="1"/>
      <c r="V91" s="1" t="s">
        <v>59</v>
      </c>
      <c r="W91" s="1">
        <f t="shared" si="11"/>
        <v>2026</v>
      </c>
      <c r="X91" s="1">
        <f t="shared" si="6"/>
        <v>2026.8</v>
      </c>
      <c r="Y91" s="1">
        <f t="shared" si="7"/>
        <v>0</v>
      </c>
      <c r="Z91" s="1"/>
      <c r="AA91" s="1">
        <f t="shared" ca="1" si="8"/>
        <v>0</v>
      </c>
      <c r="AB91" s="1">
        <f t="shared" si="9"/>
        <v>18</v>
      </c>
      <c r="AC91" s="1">
        <f t="shared" si="10"/>
        <v>0</v>
      </c>
    </row>
    <row r="92" spans="1:29" s="5" customFormat="1" ht="15" customHeight="1" x14ac:dyDescent="0.35">
      <c r="A92" s="97"/>
      <c r="B92" s="3"/>
      <c r="C92" s="1"/>
      <c r="D92" s="3"/>
      <c r="E92" s="21"/>
      <c r="F92" s="21"/>
      <c r="H92" s="21"/>
      <c r="I92" s="4"/>
      <c r="J92" s="4"/>
      <c r="V92" s="1" t="s">
        <v>58</v>
      </c>
      <c r="W92" s="1">
        <f t="shared" si="11"/>
        <v>2027</v>
      </c>
      <c r="X92" s="1">
        <f t="shared" si="6"/>
        <v>2027.1</v>
      </c>
      <c r="Y92" s="1">
        <f t="shared" si="7"/>
        <v>0</v>
      </c>
      <c r="Z92" s="1"/>
      <c r="AA92" s="1">
        <f t="shared" ca="1" si="8"/>
        <v>0</v>
      </c>
      <c r="AB92" s="1">
        <f t="shared" si="9"/>
        <v>18</v>
      </c>
      <c r="AC92" s="1">
        <f t="shared" si="10"/>
        <v>0</v>
      </c>
    </row>
    <row r="93" spans="1:29" s="5" customFormat="1" ht="15" customHeight="1" x14ac:dyDescent="0.35">
      <c r="A93" s="97"/>
      <c r="B93" s="3"/>
      <c r="C93" s="1"/>
      <c r="D93" s="3"/>
      <c r="E93" s="10"/>
      <c r="F93" s="10"/>
      <c r="G93" s="10"/>
      <c r="H93" s="10"/>
      <c r="I93" s="4"/>
      <c r="J93" s="4"/>
      <c r="V93" s="1" t="s">
        <v>61</v>
      </c>
      <c r="W93" s="1">
        <f t="shared" si="11"/>
        <v>2027</v>
      </c>
      <c r="X93" s="1">
        <f t="shared" si="6"/>
        <v>2027.5</v>
      </c>
      <c r="Y93" s="1">
        <f t="shared" si="7"/>
        <v>0</v>
      </c>
      <c r="Z93" s="1"/>
      <c r="AA93" s="1">
        <f t="shared" ca="1" si="8"/>
        <v>0</v>
      </c>
      <c r="AB93" s="1">
        <f t="shared" si="9"/>
        <v>14</v>
      </c>
      <c r="AC93" s="1">
        <f t="shared" si="10"/>
        <v>0</v>
      </c>
    </row>
    <row r="94" spans="1:29" s="5" customFormat="1" ht="15" customHeight="1" x14ac:dyDescent="0.35">
      <c r="A94" s="97"/>
      <c r="B94" s="3"/>
      <c r="C94" s="1"/>
      <c r="D94" s="3"/>
      <c r="E94" s="10"/>
      <c r="F94" s="10"/>
      <c r="G94" s="10"/>
      <c r="H94" s="21"/>
      <c r="I94" s="4"/>
      <c r="J94" s="4"/>
      <c r="V94" s="1" t="s">
        <v>59</v>
      </c>
      <c r="W94" s="1">
        <f t="shared" si="11"/>
        <v>2027</v>
      </c>
      <c r="X94" s="1">
        <f t="shared" si="6"/>
        <v>2027.8</v>
      </c>
      <c r="Y94" s="1">
        <f t="shared" si="7"/>
        <v>0</v>
      </c>
      <c r="Z94" s="1"/>
      <c r="AA94" s="1">
        <f t="shared" ca="1" si="8"/>
        <v>0</v>
      </c>
      <c r="AB94" s="1">
        <f t="shared" si="9"/>
        <v>18</v>
      </c>
      <c r="AC94" s="1">
        <f t="shared" si="10"/>
        <v>0</v>
      </c>
    </row>
    <row r="95" spans="1:29" s="5" customFormat="1" ht="15" customHeight="1" x14ac:dyDescent="0.35">
      <c r="A95" s="97"/>
      <c r="B95" s="3"/>
      <c r="C95" s="1"/>
      <c r="D95" s="3"/>
      <c r="E95" s="10"/>
      <c r="F95" s="10"/>
      <c r="G95" s="10"/>
      <c r="H95" s="21"/>
      <c r="I95" s="4"/>
      <c r="J95" s="4"/>
      <c r="V95" s="1" t="s">
        <v>58</v>
      </c>
      <c r="W95" s="1">
        <f t="shared" si="11"/>
        <v>2028</v>
      </c>
      <c r="X95" s="1">
        <f t="shared" si="6"/>
        <v>2028.1</v>
      </c>
      <c r="Y95" s="1">
        <f t="shared" si="7"/>
        <v>0</v>
      </c>
      <c r="Z95" s="1"/>
      <c r="AA95" s="1">
        <f t="shared" ca="1" si="8"/>
        <v>0</v>
      </c>
      <c r="AB95" s="1">
        <f t="shared" si="9"/>
        <v>18</v>
      </c>
      <c r="AC95" s="1">
        <f t="shared" si="10"/>
        <v>0</v>
      </c>
    </row>
    <row r="96" spans="1:29" s="5" customFormat="1" ht="15" customHeight="1" x14ac:dyDescent="0.35">
      <c r="A96" s="97"/>
      <c r="B96" s="3"/>
      <c r="C96" s="1"/>
      <c r="D96" s="3"/>
      <c r="E96" s="10"/>
      <c r="F96" s="10"/>
      <c r="G96" s="10"/>
      <c r="H96" s="21"/>
      <c r="I96" s="4"/>
      <c r="J96" s="4"/>
      <c r="V96" s="1" t="s">
        <v>61</v>
      </c>
      <c r="W96" s="1">
        <f t="shared" ref="W96:W116" si="12">W93+1</f>
        <v>2028</v>
      </c>
      <c r="X96" s="1">
        <f t="shared" ref="X96:X116" si="13">IF(V96="FA",W96+0.8,IF(V96="SP",W96+0.1,W96+0.5))</f>
        <v>2028.5</v>
      </c>
      <c r="Y96" s="1">
        <f t="shared" si="7"/>
        <v>0</v>
      </c>
      <c r="Z96" s="1"/>
      <c r="AA96" s="1">
        <f t="shared" ref="AA96:AA110" ca="1" si="14">IF($W$3&gt;X96,1,0)</f>
        <v>0</v>
      </c>
      <c r="AB96" s="1">
        <f t="shared" ref="AB96:AB110" si="15">IF(OR(V96="FA",V96="SP"),18,14)</f>
        <v>14</v>
      </c>
      <c r="AC96" s="1">
        <f t="shared" ref="AC96:AC110" si="16">IF(Y96&gt;AB96,1,0)</f>
        <v>0</v>
      </c>
    </row>
    <row r="97" spans="1:29" ht="15" customHeight="1" x14ac:dyDescent="0.35">
      <c r="A97" s="97"/>
      <c r="E97" s="10"/>
      <c r="F97" s="10"/>
      <c r="G97" s="10"/>
      <c r="H97" s="21"/>
      <c r="I97" s="4"/>
      <c r="J97" s="4"/>
      <c r="K97" s="5"/>
      <c r="L97" s="5"/>
      <c r="M97" s="5"/>
      <c r="N97" s="5"/>
      <c r="O97" s="5"/>
      <c r="P97" s="5"/>
      <c r="Q97" s="5"/>
      <c r="R97" s="5"/>
      <c r="V97" s="1" t="s">
        <v>59</v>
      </c>
      <c r="W97" s="1">
        <f t="shared" si="12"/>
        <v>2028</v>
      </c>
      <c r="X97" s="1">
        <f t="shared" si="13"/>
        <v>2028.8</v>
      </c>
      <c r="Y97" s="1">
        <f t="shared" si="7"/>
        <v>0</v>
      </c>
      <c r="AA97" s="1">
        <f t="shared" ca="1" si="14"/>
        <v>0</v>
      </c>
      <c r="AB97" s="1">
        <f t="shared" si="15"/>
        <v>18</v>
      </c>
      <c r="AC97" s="1">
        <f t="shared" si="16"/>
        <v>0</v>
      </c>
    </row>
    <row r="98" spans="1:29" ht="15" customHeight="1" x14ac:dyDescent="0.35">
      <c r="A98" s="97"/>
      <c r="E98" s="10"/>
      <c r="F98" s="10"/>
      <c r="G98" s="10"/>
      <c r="H98" s="21"/>
      <c r="I98" s="4"/>
      <c r="J98" s="4"/>
      <c r="K98" s="5"/>
      <c r="L98" s="5"/>
      <c r="M98" s="5"/>
      <c r="N98" s="5"/>
      <c r="O98" s="5"/>
      <c r="P98" s="5"/>
      <c r="Q98" s="5"/>
      <c r="R98" s="5"/>
      <c r="V98" s="1" t="s">
        <v>58</v>
      </c>
      <c r="W98" s="1">
        <f t="shared" si="12"/>
        <v>2029</v>
      </c>
      <c r="X98" s="1">
        <f t="shared" si="13"/>
        <v>2029.1</v>
      </c>
      <c r="Y98" s="1">
        <f t="shared" si="7"/>
        <v>0</v>
      </c>
      <c r="AA98" s="1">
        <f t="shared" ca="1" si="14"/>
        <v>0</v>
      </c>
      <c r="AB98" s="1">
        <f t="shared" si="15"/>
        <v>18</v>
      </c>
      <c r="AC98" s="1">
        <f t="shared" si="16"/>
        <v>0</v>
      </c>
    </row>
    <row r="99" spans="1:29" ht="15" customHeight="1" x14ac:dyDescent="0.35">
      <c r="A99" s="97"/>
      <c r="E99" s="10"/>
      <c r="F99" s="10"/>
      <c r="G99" s="10"/>
      <c r="H99" s="21"/>
      <c r="I99" s="4"/>
      <c r="J99" s="4"/>
      <c r="K99" s="5"/>
      <c r="L99" s="5"/>
      <c r="M99" s="5"/>
      <c r="N99" s="5"/>
      <c r="O99" s="5"/>
      <c r="P99" s="5"/>
      <c r="Q99" s="5"/>
      <c r="R99" s="5"/>
      <c r="V99" s="1" t="s">
        <v>61</v>
      </c>
      <c r="W99" s="1">
        <f t="shared" si="12"/>
        <v>2029</v>
      </c>
      <c r="X99" s="1">
        <f t="shared" si="13"/>
        <v>2029.5</v>
      </c>
      <c r="Y99" s="1">
        <f t="shared" si="7"/>
        <v>0</v>
      </c>
      <c r="AA99" s="1">
        <f t="shared" ca="1" si="14"/>
        <v>0</v>
      </c>
      <c r="AB99" s="1">
        <f t="shared" si="15"/>
        <v>14</v>
      </c>
      <c r="AC99" s="1">
        <f t="shared" si="16"/>
        <v>0</v>
      </c>
    </row>
    <row r="100" spans="1:29" ht="15" customHeight="1" x14ac:dyDescent="0.35">
      <c r="A100" s="97"/>
      <c r="E100" s="10"/>
      <c r="F100" s="10"/>
      <c r="G100" s="10"/>
      <c r="H100" s="21"/>
      <c r="I100" s="4"/>
      <c r="J100" s="4"/>
      <c r="K100" s="5"/>
      <c r="L100" s="5"/>
      <c r="M100" s="5"/>
      <c r="N100" s="5"/>
      <c r="O100" s="5"/>
      <c r="P100" s="5"/>
      <c r="Q100" s="5"/>
      <c r="R100" s="5"/>
      <c r="V100" s="1" t="s">
        <v>59</v>
      </c>
      <c r="W100" s="1">
        <f t="shared" si="12"/>
        <v>2029</v>
      </c>
      <c r="X100" s="1">
        <f t="shared" si="13"/>
        <v>2029.8</v>
      </c>
      <c r="Y100" s="1">
        <f t="shared" si="7"/>
        <v>0</v>
      </c>
      <c r="AA100" s="1">
        <f t="shared" ca="1" si="14"/>
        <v>0</v>
      </c>
      <c r="AB100" s="1">
        <f t="shared" si="15"/>
        <v>18</v>
      </c>
      <c r="AC100" s="1">
        <f t="shared" si="16"/>
        <v>0</v>
      </c>
    </row>
    <row r="101" spans="1:29" ht="15" customHeight="1" x14ac:dyDescent="0.35">
      <c r="A101" s="97"/>
      <c r="E101" s="10"/>
      <c r="F101" s="10"/>
      <c r="G101" s="10"/>
      <c r="H101" s="21"/>
      <c r="I101" s="4"/>
      <c r="J101" s="4"/>
      <c r="K101" s="5"/>
      <c r="L101" s="5"/>
      <c r="M101" s="5"/>
      <c r="N101" s="5"/>
      <c r="V101" s="1" t="s">
        <v>58</v>
      </c>
      <c r="W101" s="1">
        <f t="shared" si="12"/>
        <v>2030</v>
      </c>
      <c r="X101" s="1">
        <f t="shared" si="13"/>
        <v>2030.1</v>
      </c>
      <c r="Y101" s="1">
        <f t="shared" si="7"/>
        <v>0</v>
      </c>
      <c r="AA101" s="1">
        <f t="shared" ca="1" si="14"/>
        <v>0</v>
      </c>
      <c r="AB101" s="1">
        <f t="shared" si="15"/>
        <v>18</v>
      </c>
      <c r="AC101" s="1">
        <f t="shared" si="16"/>
        <v>0</v>
      </c>
    </row>
    <row r="102" spans="1:29" ht="15" customHeight="1" x14ac:dyDescent="0.35">
      <c r="A102" s="97"/>
      <c r="I102" s="4"/>
      <c r="J102" s="4"/>
      <c r="V102" s="1" t="s">
        <v>61</v>
      </c>
      <c r="W102" s="1">
        <f t="shared" si="12"/>
        <v>2030</v>
      </c>
      <c r="X102" s="1">
        <f t="shared" si="13"/>
        <v>2030.5</v>
      </c>
      <c r="Y102" s="1">
        <f t="shared" si="7"/>
        <v>0</v>
      </c>
      <c r="AA102" s="1">
        <f t="shared" ca="1" si="14"/>
        <v>0</v>
      </c>
      <c r="AB102" s="1">
        <f t="shared" si="15"/>
        <v>14</v>
      </c>
      <c r="AC102" s="1">
        <f t="shared" si="16"/>
        <v>0</v>
      </c>
    </row>
    <row r="103" spans="1:29" ht="15" customHeight="1" x14ac:dyDescent="0.25">
      <c r="A103" s="98"/>
      <c r="I103" s="4"/>
      <c r="J103" s="4"/>
      <c r="V103" s="1" t="s">
        <v>59</v>
      </c>
      <c r="W103" s="1">
        <f t="shared" si="12"/>
        <v>2030</v>
      </c>
      <c r="X103" s="1">
        <f t="shared" si="13"/>
        <v>2030.8</v>
      </c>
      <c r="Y103" s="1">
        <f t="shared" si="7"/>
        <v>0</v>
      </c>
      <c r="AA103" s="1">
        <f t="shared" ca="1" si="14"/>
        <v>0</v>
      </c>
      <c r="AB103" s="1">
        <f t="shared" si="15"/>
        <v>18</v>
      </c>
      <c r="AC103" s="1">
        <f t="shared" si="16"/>
        <v>0</v>
      </c>
    </row>
    <row r="104" spans="1:29" s="7" customFormat="1" ht="15" customHeight="1" x14ac:dyDescent="0.3">
      <c r="A104" s="99"/>
      <c r="B104" s="100"/>
      <c r="C104" s="4"/>
      <c r="D104" s="4"/>
      <c r="E104" s="4"/>
      <c r="F104" s="4"/>
      <c r="G104" s="4"/>
      <c r="H104" s="4"/>
      <c r="I104" s="4"/>
      <c r="J104" s="4"/>
      <c r="K104" s="4"/>
      <c r="L104" s="1"/>
      <c r="M104" s="1"/>
      <c r="N104" s="1"/>
      <c r="O104" s="1"/>
      <c r="P104" s="1"/>
      <c r="Q104" s="1"/>
      <c r="R104" s="1"/>
      <c r="V104" s="1" t="s">
        <v>58</v>
      </c>
      <c r="W104" s="1">
        <f t="shared" si="12"/>
        <v>2031</v>
      </c>
      <c r="X104" s="1">
        <f t="shared" si="13"/>
        <v>2031.1</v>
      </c>
      <c r="Y104" s="1">
        <f t="shared" si="7"/>
        <v>0</v>
      </c>
      <c r="Z104" s="1"/>
      <c r="AA104" s="1">
        <f t="shared" ca="1" si="14"/>
        <v>0</v>
      </c>
      <c r="AB104" s="1">
        <f t="shared" si="15"/>
        <v>18</v>
      </c>
      <c r="AC104" s="1">
        <f t="shared" si="16"/>
        <v>0</v>
      </c>
    </row>
    <row r="105" spans="1:29" s="7" customFormat="1" ht="15" customHeight="1" x14ac:dyDescent="0.25">
      <c r="A105" s="3"/>
      <c r="B105" s="3"/>
      <c r="C105" s="4"/>
      <c r="D105" s="4"/>
      <c r="E105" s="4"/>
      <c r="F105" s="4"/>
      <c r="G105" s="4"/>
      <c r="H105" s="4"/>
      <c r="I105" s="4"/>
      <c r="J105" s="4"/>
      <c r="K105" s="4"/>
      <c r="L105" s="1"/>
      <c r="M105" s="1"/>
      <c r="N105" s="1"/>
      <c r="O105" s="1"/>
      <c r="P105" s="1"/>
      <c r="Q105" s="1"/>
      <c r="R105" s="1"/>
      <c r="V105" s="1" t="s">
        <v>61</v>
      </c>
      <c r="W105" s="1">
        <f t="shared" si="12"/>
        <v>2031</v>
      </c>
      <c r="X105" s="1">
        <f t="shared" si="13"/>
        <v>2031.5</v>
      </c>
      <c r="Y105" s="1">
        <f t="shared" si="7"/>
        <v>0</v>
      </c>
      <c r="Z105" s="1"/>
      <c r="AA105" s="1">
        <f t="shared" ca="1" si="14"/>
        <v>0</v>
      </c>
      <c r="AB105" s="1">
        <f t="shared" si="15"/>
        <v>14</v>
      </c>
      <c r="AC105" s="1">
        <f t="shared" si="16"/>
        <v>0</v>
      </c>
    </row>
    <row r="106" spans="1:29" s="7" customFormat="1" ht="15" customHeight="1" x14ac:dyDescent="0.25">
      <c r="A106" s="4"/>
      <c r="B106" s="4"/>
      <c r="C106" s="4"/>
      <c r="D106" s="4"/>
      <c r="E106" s="4"/>
      <c r="F106" s="4"/>
      <c r="G106" s="4"/>
      <c r="H106" s="4"/>
      <c r="I106" s="4"/>
      <c r="J106" s="4"/>
      <c r="K106" s="4"/>
      <c r="L106" s="1"/>
      <c r="M106" s="1"/>
      <c r="N106" s="1"/>
      <c r="O106" s="1"/>
      <c r="P106" s="1"/>
      <c r="Q106" s="1"/>
      <c r="R106" s="1"/>
      <c r="V106" s="1" t="s">
        <v>59</v>
      </c>
      <c r="W106" s="1">
        <f t="shared" si="12"/>
        <v>2031</v>
      </c>
      <c r="X106" s="1">
        <f t="shared" si="13"/>
        <v>2031.8</v>
      </c>
      <c r="Y106" s="1">
        <f t="shared" si="7"/>
        <v>0</v>
      </c>
      <c r="Z106" s="1"/>
      <c r="AA106" s="1">
        <f t="shared" ca="1" si="14"/>
        <v>0</v>
      </c>
      <c r="AB106" s="1">
        <f t="shared" si="15"/>
        <v>18</v>
      </c>
      <c r="AC106" s="1">
        <f t="shared" si="16"/>
        <v>0</v>
      </c>
    </row>
    <row r="107" spans="1:29" s="7" customFormat="1" ht="15" customHeight="1" x14ac:dyDescent="0.25">
      <c r="A107" s="4"/>
      <c r="B107" s="4"/>
      <c r="C107" s="4"/>
      <c r="D107" s="4"/>
      <c r="E107" s="4"/>
      <c r="F107" s="4"/>
      <c r="G107" s="4"/>
      <c r="H107" s="4"/>
      <c r="I107" s="4"/>
      <c r="J107" s="4"/>
      <c r="K107" s="4"/>
      <c r="L107" s="1"/>
      <c r="M107" s="1"/>
      <c r="N107" s="1"/>
      <c r="O107" s="1"/>
      <c r="P107" s="1"/>
      <c r="Q107" s="1"/>
      <c r="R107" s="1"/>
      <c r="V107" s="1" t="s">
        <v>58</v>
      </c>
      <c r="W107" s="1">
        <f t="shared" si="12"/>
        <v>2032</v>
      </c>
      <c r="X107" s="1">
        <f t="shared" si="13"/>
        <v>2032.1</v>
      </c>
      <c r="Y107" s="1">
        <f t="shared" si="7"/>
        <v>0</v>
      </c>
      <c r="Z107" s="1"/>
      <c r="AA107" s="1">
        <f t="shared" ca="1" si="14"/>
        <v>0</v>
      </c>
      <c r="AB107" s="1">
        <f t="shared" si="15"/>
        <v>18</v>
      </c>
      <c r="AC107" s="1">
        <f t="shared" si="16"/>
        <v>0</v>
      </c>
    </row>
    <row r="108" spans="1:29" s="7" customFormat="1" ht="15" customHeight="1" x14ac:dyDescent="0.25">
      <c r="A108" s="4"/>
      <c r="B108" s="4"/>
      <c r="C108" s="4"/>
      <c r="D108" s="4"/>
      <c r="E108" s="4"/>
      <c r="F108" s="4"/>
      <c r="G108" s="4"/>
      <c r="H108" s="4"/>
      <c r="I108" s="4"/>
      <c r="J108" s="4"/>
      <c r="K108" s="4"/>
      <c r="L108" s="1"/>
      <c r="M108" s="1"/>
      <c r="N108" s="1"/>
      <c r="V108" s="1" t="s">
        <v>61</v>
      </c>
      <c r="W108" s="1">
        <f t="shared" si="12"/>
        <v>2032</v>
      </c>
      <c r="X108" s="1">
        <f t="shared" si="13"/>
        <v>2032.5</v>
      </c>
      <c r="Y108" s="1">
        <f t="shared" si="7"/>
        <v>0</v>
      </c>
      <c r="Z108" s="1"/>
      <c r="AA108" s="1">
        <f t="shared" ca="1" si="14"/>
        <v>0</v>
      </c>
      <c r="AB108" s="1">
        <f t="shared" si="15"/>
        <v>14</v>
      </c>
      <c r="AC108" s="1">
        <f t="shared" si="16"/>
        <v>0</v>
      </c>
    </row>
    <row r="109" spans="1:29" ht="15" customHeight="1" x14ac:dyDescent="0.25">
      <c r="A109" s="4"/>
      <c r="B109" s="4"/>
      <c r="C109" s="4"/>
      <c r="D109" s="4"/>
      <c r="E109" s="7"/>
      <c r="F109" s="7"/>
      <c r="G109" s="7"/>
      <c r="H109" s="7"/>
      <c r="I109" s="7"/>
      <c r="J109" s="7"/>
      <c r="K109" s="7"/>
      <c r="L109" s="7"/>
      <c r="M109" s="7"/>
      <c r="N109" s="7"/>
      <c r="O109" s="7"/>
      <c r="P109" s="7"/>
      <c r="Q109" s="7"/>
      <c r="R109" s="7"/>
      <c r="V109" s="1" t="s">
        <v>59</v>
      </c>
      <c r="W109" s="1">
        <f t="shared" si="12"/>
        <v>2032</v>
      </c>
      <c r="X109" s="1">
        <f t="shared" si="13"/>
        <v>2032.8</v>
      </c>
      <c r="Y109" s="1">
        <f t="shared" si="7"/>
        <v>0</v>
      </c>
      <c r="AA109" s="1">
        <f t="shared" ca="1" si="14"/>
        <v>0</v>
      </c>
      <c r="AB109" s="1">
        <f t="shared" si="15"/>
        <v>18</v>
      </c>
      <c r="AC109" s="1">
        <f t="shared" si="16"/>
        <v>0</v>
      </c>
    </row>
    <row r="110" spans="1:29" ht="15" customHeight="1" x14ac:dyDescent="0.25">
      <c r="A110" s="4"/>
      <c r="B110" s="4"/>
      <c r="C110" s="4"/>
      <c r="D110" s="4"/>
      <c r="E110" s="7"/>
      <c r="F110" s="7"/>
      <c r="G110" s="7"/>
      <c r="H110" s="7"/>
      <c r="I110" s="7"/>
      <c r="J110" s="7"/>
      <c r="K110" s="7"/>
      <c r="L110" s="7"/>
      <c r="M110" s="7"/>
      <c r="N110" s="7"/>
      <c r="O110" s="7"/>
      <c r="P110" s="7"/>
      <c r="Q110" s="7"/>
      <c r="R110" s="7"/>
      <c r="V110" s="1" t="s">
        <v>58</v>
      </c>
      <c r="W110" s="1">
        <f t="shared" si="12"/>
        <v>2033</v>
      </c>
      <c r="X110" s="1">
        <f t="shared" si="13"/>
        <v>2033.1</v>
      </c>
      <c r="Y110" s="1">
        <f t="shared" si="7"/>
        <v>0</v>
      </c>
      <c r="AA110" s="1">
        <f t="shared" ca="1" si="14"/>
        <v>0</v>
      </c>
      <c r="AB110" s="1">
        <f t="shared" si="15"/>
        <v>18</v>
      </c>
      <c r="AC110" s="1">
        <f t="shared" si="16"/>
        <v>0</v>
      </c>
    </row>
    <row r="111" spans="1:29" ht="15" customHeight="1" x14ac:dyDescent="0.25">
      <c r="A111" s="4"/>
      <c r="B111" s="4"/>
      <c r="C111" s="4"/>
      <c r="D111" s="4"/>
      <c r="E111" s="8"/>
      <c r="F111" s="8"/>
      <c r="G111" s="7"/>
      <c r="H111" s="8"/>
      <c r="I111" s="8"/>
      <c r="J111" s="7"/>
      <c r="K111" s="7"/>
      <c r="L111" s="7"/>
      <c r="M111" s="7"/>
      <c r="N111" s="7"/>
      <c r="O111" s="7"/>
      <c r="P111" s="7"/>
      <c r="Q111" s="7"/>
      <c r="R111" s="7"/>
      <c r="V111" s="1" t="s">
        <v>61</v>
      </c>
      <c r="W111" s="1">
        <f t="shared" si="12"/>
        <v>2033</v>
      </c>
      <c r="X111" s="1">
        <f t="shared" si="13"/>
        <v>2033.5</v>
      </c>
      <c r="Y111" s="1">
        <f t="shared" si="7"/>
        <v>0</v>
      </c>
      <c r="AA111" s="1">
        <f t="shared" ref="AA111:AA116" ca="1" si="17">IF($W$3&gt;X111,1,0)</f>
        <v>0</v>
      </c>
      <c r="AB111" s="1">
        <f t="shared" ref="AB111:AB116" si="18">IF(OR(V111="FA",V111="SP"),18,14)</f>
        <v>14</v>
      </c>
      <c r="AC111" s="1">
        <f t="shared" ref="AC111:AC116" si="19">IF(Y111&gt;AB111,1,0)</f>
        <v>0</v>
      </c>
    </row>
    <row r="112" spans="1:29" ht="15" customHeight="1" x14ac:dyDescent="0.25">
      <c r="A112" s="4"/>
      <c r="B112" s="4"/>
      <c r="C112" s="4"/>
      <c r="D112" s="4"/>
      <c r="E112" s="8"/>
      <c r="F112" s="8"/>
      <c r="G112" s="7"/>
      <c r="H112" s="8"/>
      <c r="I112" s="8"/>
      <c r="J112" s="7"/>
      <c r="K112" s="7"/>
      <c r="L112" s="7"/>
      <c r="M112" s="7"/>
      <c r="N112" s="7"/>
      <c r="O112" s="7"/>
      <c r="P112" s="7"/>
      <c r="Q112" s="7"/>
      <c r="R112" s="7"/>
      <c r="V112" s="1" t="s">
        <v>59</v>
      </c>
      <c r="W112" s="1">
        <f t="shared" si="12"/>
        <v>2033</v>
      </c>
      <c r="X112" s="1">
        <f t="shared" si="13"/>
        <v>2033.8</v>
      </c>
      <c r="Y112" s="1">
        <f t="shared" si="7"/>
        <v>0</v>
      </c>
      <c r="AA112" s="1">
        <f t="shared" ca="1" si="17"/>
        <v>0</v>
      </c>
      <c r="AB112" s="1">
        <f t="shared" si="18"/>
        <v>18</v>
      </c>
      <c r="AC112" s="1">
        <f t="shared" si="19"/>
        <v>0</v>
      </c>
    </row>
    <row r="113" spans="1:29" ht="15" customHeight="1" x14ac:dyDescent="0.25">
      <c r="A113" s="4"/>
      <c r="B113" s="4"/>
      <c r="C113" s="4"/>
      <c r="D113" s="4"/>
      <c r="E113" s="8"/>
      <c r="F113" s="8"/>
      <c r="G113" s="7"/>
      <c r="H113" s="8"/>
      <c r="I113" s="8"/>
      <c r="J113" s="7"/>
      <c r="K113" s="7"/>
      <c r="L113" s="7"/>
      <c r="M113" s="7"/>
      <c r="N113" s="7"/>
      <c r="V113" s="1" t="s">
        <v>58</v>
      </c>
      <c r="W113" s="1">
        <f t="shared" si="12"/>
        <v>2034</v>
      </c>
      <c r="X113" s="1">
        <f t="shared" si="13"/>
        <v>2034.1</v>
      </c>
      <c r="Y113" s="1">
        <f t="shared" si="7"/>
        <v>0</v>
      </c>
      <c r="AA113" s="1">
        <f t="shared" ca="1" si="17"/>
        <v>0</v>
      </c>
      <c r="AB113" s="1">
        <f t="shared" si="18"/>
        <v>18</v>
      </c>
      <c r="AC113" s="1">
        <f t="shared" si="19"/>
        <v>0</v>
      </c>
    </row>
    <row r="114" spans="1:29" ht="15" customHeight="1" x14ac:dyDescent="0.25">
      <c r="A114" s="4"/>
      <c r="B114" s="4"/>
      <c r="C114" s="4"/>
      <c r="D114" s="4"/>
      <c r="V114" s="1" t="s">
        <v>61</v>
      </c>
      <c r="W114" s="1">
        <f t="shared" si="12"/>
        <v>2034</v>
      </c>
      <c r="X114" s="1">
        <f t="shared" si="13"/>
        <v>2034.5</v>
      </c>
      <c r="Y114" s="1">
        <f t="shared" si="7"/>
        <v>0</v>
      </c>
      <c r="AA114" s="1">
        <f t="shared" ca="1" si="17"/>
        <v>0</v>
      </c>
      <c r="AB114" s="1">
        <f t="shared" si="18"/>
        <v>14</v>
      </c>
      <c r="AC114" s="1">
        <f t="shared" si="19"/>
        <v>0</v>
      </c>
    </row>
    <row r="115" spans="1:29" ht="15" customHeight="1" x14ac:dyDescent="0.25">
      <c r="A115" s="4"/>
      <c r="B115" s="4"/>
      <c r="C115" s="4"/>
      <c r="D115" s="4"/>
      <c r="V115" s="1" t="s">
        <v>59</v>
      </c>
      <c r="W115" s="1">
        <f t="shared" si="12"/>
        <v>2034</v>
      </c>
      <c r="X115" s="1">
        <f t="shared" si="13"/>
        <v>2034.8</v>
      </c>
      <c r="Y115" s="1">
        <f t="shared" si="7"/>
        <v>0</v>
      </c>
      <c r="AA115" s="1">
        <f t="shared" ca="1" si="17"/>
        <v>0</v>
      </c>
      <c r="AB115" s="1">
        <f t="shared" si="18"/>
        <v>18</v>
      </c>
      <c r="AC115" s="1">
        <f t="shared" si="19"/>
        <v>0</v>
      </c>
    </row>
    <row r="116" spans="1:29" ht="15" customHeight="1" x14ac:dyDescent="0.25">
      <c r="A116" s="4"/>
      <c r="B116" s="4"/>
      <c r="C116" s="4"/>
      <c r="D116" s="4"/>
      <c r="V116" s="1" t="s">
        <v>58</v>
      </c>
      <c r="W116" s="1">
        <f t="shared" si="12"/>
        <v>2035</v>
      </c>
      <c r="X116" s="1">
        <f t="shared" si="13"/>
        <v>2035.1</v>
      </c>
      <c r="Y116" s="1">
        <f t="shared" si="7"/>
        <v>0</v>
      </c>
      <c r="AA116" s="1">
        <f t="shared" ca="1" si="17"/>
        <v>0</v>
      </c>
      <c r="AB116" s="1">
        <f t="shared" si="18"/>
        <v>18</v>
      </c>
      <c r="AC116" s="1">
        <f t="shared" si="19"/>
        <v>0</v>
      </c>
    </row>
    <row r="117" spans="1:29" ht="15" customHeight="1" x14ac:dyDescent="0.25">
      <c r="A117" s="4"/>
      <c r="B117" s="4"/>
      <c r="C117" s="4"/>
      <c r="D117" s="4"/>
    </row>
    <row r="118" spans="1:29" ht="15" customHeight="1" x14ac:dyDescent="0.25">
      <c r="A118" s="4"/>
      <c r="B118" s="4"/>
      <c r="C118" s="4"/>
      <c r="D118" s="4"/>
    </row>
    <row r="119" spans="1:29" ht="15" customHeight="1" x14ac:dyDescent="0.25">
      <c r="A119" s="4"/>
      <c r="B119" s="4"/>
      <c r="C119" s="4"/>
      <c r="D119" s="4"/>
    </row>
    <row r="120" spans="1:29" ht="15" customHeight="1" x14ac:dyDescent="0.25">
      <c r="A120" s="4"/>
      <c r="B120" s="4"/>
      <c r="C120" s="4"/>
      <c r="D120" s="4"/>
      <c r="V120" s="1" t="s">
        <v>120</v>
      </c>
      <c r="Y120" s="1">
        <f>SUMIF(O11:O76,"TR",Q11:Q76)+SUMIF(E11:E76,"TR",G11:G76)</f>
        <v>0</v>
      </c>
    </row>
    <row r="121" spans="1:29" ht="15" customHeight="1" x14ac:dyDescent="0.25">
      <c r="A121" s="8"/>
    </row>
    <row r="122" spans="1:29" ht="15" customHeight="1" x14ac:dyDescent="0.25">
      <c r="V122" s="1" t="s">
        <v>88</v>
      </c>
      <c r="Y122" s="1">
        <f>SUM(Y79:Y120)</f>
        <v>0</v>
      </c>
      <c r="AC122" s="1">
        <f>SUM(AC79:AC107)</f>
        <v>0</v>
      </c>
    </row>
    <row r="123" spans="1:29" ht="15" customHeight="1" x14ac:dyDescent="0.25"/>
    <row r="124" spans="1:29" ht="15" customHeight="1" x14ac:dyDescent="0.25"/>
    <row r="125" spans="1:29" ht="15" customHeight="1" x14ac:dyDescent="0.25"/>
    <row r="126" spans="1:29" ht="15" customHeight="1" x14ac:dyDescent="0.25"/>
    <row r="127" spans="1:29" ht="15" customHeight="1" x14ac:dyDescent="0.25"/>
    <row r="128" spans="1:29"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sheetData>
  <sheetProtection algorithmName="SHA-512" hashValue="nO43a5Z0pSmaGyjjQlo0C6Eq9YoSfsK1UmcBXgCbC5wKIy5FpNq4xbLg9tdW9M0N1pwdFbdCJRQidrtAD+eCCg==" saltValue="5Da0DzzGZ8DVl1KuNbBUfw==" spinCount="100000" sheet="1"/>
  <mergeCells count="339">
    <mergeCell ref="R38:R39"/>
    <mergeCell ref="R42:R43"/>
    <mergeCell ref="M71:M72"/>
    <mergeCell ref="K57:L57"/>
    <mergeCell ref="G67:G68"/>
    <mergeCell ref="M52:M54"/>
    <mergeCell ref="P52:P54"/>
    <mergeCell ref="M57:N57"/>
    <mergeCell ref="O52:O54"/>
    <mergeCell ref="Q65:Q66"/>
    <mergeCell ref="R67:R68"/>
    <mergeCell ref="R65:R66"/>
    <mergeCell ref="Q67:Q68"/>
    <mergeCell ref="P65:P66"/>
    <mergeCell ref="A41:B41"/>
    <mergeCell ref="M69:M70"/>
    <mergeCell ref="M66:N66"/>
    <mergeCell ref="M68:N68"/>
    <mergeCell ref="K65:L66"/>
    <mergeCell ref="M67:N67"/>
    <mergeCell ref="K52:K54"/>
    <mergeCell ref="A56:R56"/>
    <mergeCell ref="M65:N65"/>
    <mergeCell ref="E42:E43"/>
    <mergeCell ref="G50:G51"/>
    <mergeCell ref="G48:G49"/>
    <mergeCell ref="C73:C74"/>
    <mergeCell ref="E73:E74"/>
    <mergeCell ref="F73:F74"/>
    <mergeCell ref="G73:G74"/>
    <mergeCell ref="A73:A74"/>
    <mergeCell ref="B73:B74"/>
    <mergeCell ref="H73:H74"/>
    <mergeCell ref="K73:L74"/>
    <mergeCell ref="A17:B18"/>
    <mergeCell ref="C21:C22"/>
    <mergeCell ref="G44:G45"/>
    <mergeCell ref="H44:H45"/>
    <mergeCell ref="K39:L39"/>
    <mergeCell ref="L42:L43"/>
    <mergeCell ref="C50:C51"/>
    <mergeCell ref="E46:E47"/>
    <mergeCell ref="C44:C45"/>
    <mergeCell ref="H50:H51"/>
    <mergeCell ref="G38:G39"/>
    <mergeCell ref="A50:B51"/>
    <mergeCell ref="F50:F51"/>
    <mergeCell ref="E71:E72"/>
    <mergeCell ref="F71:F72"/>
    <mergeCell ref="G71:G72"/>
    <mergeCell ref="D5:D6"/>
    <mergeCell ref="AG26:AG27"/>
    <mergeCell ref="D7:H7"/>
    <mergeCell ref="F34:F35"/>
    <mergeCell ref="G30:G31"/>
    <mergeCell ref="E32:E33"/>
    <mergeCell ref="C32:C33"/>
    <mergeCell ref="A34:B35"/>
    <mergeCell ref="G34:G35"/>
    <mergeCell ref="A19:B20"/>
    <mergeCell ref="C17:C18"/>
    <mergeCell ref="C19:C20"/>
    <mergeCell ref="K26:L26"/>
    <mergeCell ref="G21:G22"/>
    <mergeCell ref="G28:G29"/>
    <mergeCell ref="K19:L20"/>
    <mergeCell ref="A13:B14"/>
    <mergeCell ref="A15:B16"/>
    <mergeCell ref="K30:L31"/>
    <mergeCell ref="E19:E20"/>
    <mergeCell ref="F19:F20"/>
    <mergeCell ref="G19:G20"/>
    <mergeCell ref="A10:B10"/>
    <mergeCell ref="P7:R7"/>
    <mergeCell ref="K7:M7"/>
    <mergeCell ref="H46:H47"/>
    <mergeCell ref="C41:D41"/>
    <mergeCell ref="F30:F31"/>
    <mergeCell ref="A32:B33"/>
    <mergeCell ref="A25:B25"/>
    <mergeCell ref="C25:D25"/>
    <mergeCell ref="C30:C31"/>
    <mergeCell ref="F32:F33"/>
    <mergeCell ref="K47:L47"/>
    <mergeCell ref="K46:L46"/>
    <mergeCell ref="A21:B22"/>
    <mergeCell ref="F21:F22"/>
    <mergeCell ref="C26:C27"/>
    <mergeCell ref="A42:A43"/>
    <mergeCell ref="B42:B43"/>
    <mergeCell ref="K21:L22"/>
    <mergeCell ref="B30:B31"/>
    <mergeCell ref="A44:A45"/>
    <mergeCell ref="B44:B45"/>
    <mergeCell ref="A4:B7"/>
    <mergeCell ref="C5:C6"/>
    <mergeCell ref="E15:E16"/>
    <mergeCell ref="G32:G33"/>
    <mergeCell ref="H32:H33"/>
    <mergeCell ref="F17:F18"/>
    <mergeCell ref="G17:G18"/>
    <mergeCell ref="K13:L14"/>
    <mergeCell ref="E17:E18"/>
    <mergeCell ref="H17:H18"/>
    <mergeCell ref="AC77:AC78"/>
    <mergeCell ref="R71:R72"/>
    <mergeCell ref="P67:P68"/>
    <mergeCell ref="Q69:Q70"/>
    <mergeCell ref="R69:R70"/>
    <mergeCell ref="E50:E51"/>
    <mergeCell ref="F48:F49"/>
    <mergeCell ref="F46:F47"/>
    <mergeCell ref="F42:F43"/>
    <mergeCell ref="E48:E49"/>
    <mergeCell ref="M73:M74"/>
    <mergeCell ref="O73:O74"/>
    <mergeCell ref="P73:P74"/>
    <mergeCell ref="Q73:Q74"/>
    <mergeCell ref="R73:R74"/>
    <mergeCell ref="H38:H39"/>
    <mergeCell ref="H69:H70"/>
    <mergeCell ref="G69:G70"/>
    <mergeCell ref="G58:G64"/>
    <mergeCell ref="H58:H64"/>
    <mergeCell ref="C67:C68"/>
    <mergeCell ref="H67:H68"/>
    <mergeCell ref="A67:A68"/>
    <mergeCell ref="B67:B68"/>
    <mergeCell ref="A1:R1"/>
    <mergeCell ref="A9:R9"/>
    <mergeCell ref="A24:R24"/>
    <mergeCell ref="A40:R40"/>
    <mergeCell ref="C36:C37"/>
    <mergeCell ref="F26:F27"/>
    <mergeCell ref="B26:B27"/>
    <mergeCell ref="F11:F12"/>
    <mergeCell ref="A30:A31"/>
    <mergeCell ref="M26:M27"/>
    <mergeCell ref="A11:B12"/>
    <mergeCell ref="H34:H35"/>
    <mergeCell ref="E26:E27"/>
    <mergeCell ref="E28:E29"/>
    <mergeCell ref="C28:C29"/>
    <mergeCell ref="F28:F29"/>
    <mergeCell ref="A57:B57"/>
    <mergeCell ref="A69:B70"/>
    <mergeCell ref="G65:G66"/>
    <mergeCell ref="C57:D57"/>
    <mergeCell ref="E65:E66"/>
    <mergeCell ref="E67:E68"/>
    <mergeCell ref="C65:C66"/>
    <mergeCell ref="F67:F68"/>
    <mergeCell ref="F65:F66"/>
    <mergeCell ref="F69:F70"/>
    <mergeCell ref="E69:E70"/>
    <mergeCell ref="C10:D10"/>
    <mergeCell ref="E21:E22"/>
    <mergeCell ref="F13:F14"/>
    <mergeCell ref="M13:M14"/>
    <mergeCell ref="M11:M12"/>
    <mergeCell ref="G15:G16"/>
    <mergeCell ref="M15:M16"/>
    <mergeCell ref="C11:C12"/>
    <mergeCell ref="H13:H14"/>
    <mergeCell ref="H15:H16"/>
    <mergeCell ref="C13:C14"/>
    <mergeCell ref="K10:L10"/>
    <mergeCell ref="K15:L16"/>
    <mergeCell ref="C15:C16"/>
    <mergeCell ref="E11:E12"/>
    <mergeCell ref="G13:G14"/>
    <mergeCell ref="H11:H12"/>
    <mergeCell ref="F15:F16"/>
    <mergeCell ref="G11:G12"/>
    <mergeCell ref="M10:N10"/>
    <mergeCell ref="E13:E14"/>
    <mergeCell ref="K11:L12"/>
    <mergeCell ref="H19:H20"/>
    <mergeCell ref="H21:H22"/>
    <mergeCell ref="E44:E45"/>
    <mergeCell ref="F44:F45"/>
    <mergeCell ref="H48:H49"/>
    <mergeCell ref="K34:L34"/>
    <mergeCell ref="K36:L36"/>
    <mergeCell ref="G36:G37"/>
    <mergeCell ref="H36:H37"/>
    <mergeCell ref="A52:A53"/>
    <mergeCell ref="B52:B53"/>
    <mergeCell ref="C52:C53"/>
    <mergeCell ref="E52:E53"/>
    <mergeCell ref="F52:F53"/>
    <mergeCell ref="G52:G53"/>
    <mergeCell ref="H52:H53"/>
    <mergeCell ref="G46:G47"/>
    <mergeCell ref="A46:B46"/>
    <mergeCell ref="A48:B48"/>
    <mergeCell ref="A39:B39"/>
    <mergeCell ref="A36:A37"/>
    <mergeCell ref="B36:B37"/>
    <mergeCell ref="A38:B38"/>
    <mergeCell ref="C46:C47"/>
    <mergeCell ref="C48:C49"/>
    <mergeCell ref="C42:C43"/>
    <mergeCell ref="M50:M51"/>
    <mergeCell ref="G42:G43"/>
    <mergeCell ref="H42:H43"/>
    <mergeCell ref="O50:O51"/>
    <mergeCell ref="M41:N41"/>
    <mergeCell ref="M46:M47"/>
    <mergeCell ref="O48:O49"/>
    <mergeCell ref="O42:O43"/>
    <mergeCell ref="K38:L38"/>
    <mergeCell ref="K41:L41"/>
    <mergeCell ref="M48:M49"/>
    <mergeCell ref="M44:M45"/>
    <mergeCell ref="O46:O47"/>
    <mergeCell ref="O44:O45"/>
    <mergeCell ref="M42:M43"/>
    <mergeCell ref="M38:N38"/>
    <mergeCell ref="M39:N39"/>
    <mergeCell ref="O30:O31"/>
    <mergeCell ref="M32:M33"/>
    <mergeCell ref="M21:M22"/>
    <mergeCell ref="M28:M29"/>
    <mergeCell ref="M36:M37"/>
    <mergeCell ref="M34:M35"/>
    <mergeCell ref="O34:O35"/>
    <mergeCell ref="O36:O37"/>
    <mergeCell ref="O32:O33"/>
    <mergeCell ref="M30:M31"/>
    <mergeCell ref="O11:O12"/>
    <mergeCell ref="P15:P16"/>
    <mergeCell ref="R19:R20"/>
    <mergeCell ref="P38:P39"/>
    <mergeCell ref="P21:P22"/>
    <mergeCell ref="O38:O39"/>
    <mergeCell ref="Q19:Q20"/>
    <mergeCell ref="P19:P20"/>
    <mergeCell ref="P11:P12"/>
    <mergeCell ref="P13:P14"/>
    <mergeCell ref="Q11:Q12"/>
    <mergeCell ref="R11:R12"/>
    <mergeCell ref="Q13:Q14"/>
    <mergeCell ref="R13:R14"/>
    <mergeCell ref="Q15:Q16"/>
    <mergeCell ref="R15:R16"/>
    <mergeCell ref="Q38:Q39"/>
    <mergeCell ref="Q21:Q22"/>
    <mergeCell ref="O13:O14"/>
    <mergeCell ref="P30:P31"/>
    <mergeCell ref="O21:O22"/>
    <mergeCell ref="O17:O18"/>
    <mergeCell ref="O26:O27"/>
    <mergeCell ref="O15:O16"/>
    <mergeCell ref="P17:P18"/>
    <mergeCell ref="Q17:Q18"/>
    <mergeCell ref="R17:R18"/>
    <mergeCell ref="M17:M18"/>
    <mergeCell ref="R21:R22"/>
    <mergeCell ref="Q28:Q29"/>
    <mergeCell ref="P26:P27"/>
    <mergeCell ref="P28:P29"/>
    <mergeCell ref="K25:L25"/>
    <mergeCell ref="R28:R29"/>
    <mergeCell ref="Q26:Q27"/>
    <mergeCell ref="R26:R27"/>
    <mergeCell ref="M19:M20"/>
    <mergeCell ref="M25:N25"/>
    <mergeCell ref="O28:O29"/>
    <mergeCell ref="O19:O20"/>
    <mergeCell ref="K17:L18"/>
    <mergeCell ref="K32:L33"/>
    <mergeCell ref="A26:A27"/>
    <mergeCell ref="A28:A29"/>
    <mergeCell ref="B28:B29"/>
    <mergeCell ref="C39:D39"/>
    <mergeCell ref="C38:D38"/>
    <mergeCell ref="F36:F37"/>
    <mergeCell ref="F38:F39"/>
    <mergeCell ref="C34:C35"/>
    <mergeCell ref="G26:G27"/>
    <mergeCell ref="E34:E35"/>
    <mergeCell ref="E36:E37"/>
    <mergeCell ref="E38:E39"/>
    <mergeCell ref="E30:E31"/>
    <mergeCell ref="H26:H27"/>
    <mergeCell ref="H28:H29"/>
    <mergeCell ref="H30:H31"/>
    <mergeCell ref="P36:P37"/>
    <mergeCell ref="P32:P33"/>
    <mergeCell ref="R36:R37"/>
    <mergeCell ref="P34:P35"/>
    <mergeCell ref="Q36:Q37"/>
    <mergeCell ref="Q30:Q31"/>
    <mergeCell ref="R30:R31"/>
    <mergeCell ref="Q32:Q33"/>
    <mergeCell ref="R32:R33"/>
    <mergeCell ref="Q34:Q35"/>
    <mergeCell ref="R34:R35"/>
    <mergeCell ref="Q42:Q43"/>
    <mergeCell ref="P48:P49"/>
    <mergeCell ref="P42:P43"/>
    <mergeCell ref="Q44:Q45"/>
    <mergeCell ref="P46:P47"/>
    <mergeCell ref="R50:R51"/>
    <mergeCell ref="R52:R54"/>
    <mergeCell ref="Q52:Q54"/>
    <mergeCell ref="Q50:Q51"/>
    <mergeCell ref="P50:P51"/>
    <mergeCell ref="Q48:Q49"/>
    <mergeCell ref="R48:R49"/>
    <mergeCell ref="R46:R47"/>
    <mergeCell ref="R44:R45"/>
    <mergeCell ref="Q46:Q47"/>
    <mergeCell ref="P44:P45"/>
    <mergeCell ref="O58:O64"/>
    <mergeCell ref="P58:P64"/>
    <mergeCell ref="Q58:Q64"/>
    <mergeCell ref="R58:R64"/>
    <mergeCell ref="A71:B72"/>
    <mergeCell ref="C71:D71"/>
    <mergeCell ref="C72:D72"/>
    <mergeCell ref="K71:L72"/>
    <mergeCell ref="A85:N85"/>
    <mergeCell ref="Q71:Q72"/>
    <mergeCell ref="P69:P70"/>
    <mergeCell ref="P71:P72"/>
    <mergeCell ref="K69:L70"/>
    <mergeCell ref="F58:F64"/>
    <mergeCell ref="C69:D69"/>
    <mergeCell ref="C70:D70"/>
    <mergeCell ref="O71:O72"/>
    <mergeCell ref="O69:O70"/>
    <mergeCell ref="O67:O68"/>
    <mergeCell ref="O65:O66"/>
    <mergeCell ref="H71:H72"/>
    <mergeCell ref="E58:E64"/>
    <mergeCell ref="K67:L68"/>
    <mergeCell ref="H65:H66"/>
  </mergeCells>
  <phoneticPr fontId="1" type="noConversion"/>
  <conditionalFormatting sqref="D18">
    <cfRule type="duplicateValues" dxfId="13" priority="8"/>
  </conditionalFormatting>
  <conditionalFormatting sqref="D20">
    <cfRule type="duplicateValues" dxfId="12" priority="7"/>
  </conditionalFormatting>
  <conditionalFormatting sqref="H11:H22 H26:H39 R26:R39">
    <cfRule type="cellIs" dxfId="11" priority="78" operator="equal">
      <formula>$H$5</formula>
    </cfRule>
  </conditionalFormatting>
  <conditionalFormatting sqref="H42:H52 H54">
    <cfRule type="cellIs" dxfId="10" priority="14" operator="equal">
      <formula>$H$5</formula>
    </cfRule>
  </conditionalFormatting>
  <conditionalFormatting sqref="H58:H74">
    <cfRule type="cellIs" dxfId="9" priority="13" operator="equal">
      <formula>$H$5</formula>
    </cfRule>
  </conditionalFormatting>
  <conditionalFormatting sqref="J3:J6">
    <cfRule type="cellIs" dxfId="8" priority="1" operator="equal">
      <formula>"no"</formula>
    </cfRule>
  </conditionalFormatting>
  <conditionalFormatting sqref="J5">
    <cfRule type="cellIs" dxfId="7" priority="3" operator="equal">
      <formula>"yes"</formula>
    </cfRule>
  </conditionalFormatting>
  <conditionalFormatting sqref="J6">
    <cfRule type="cellIs" dxfId="6" priority="2" operator="equal">
      <formula>"yes"</formula>
    </cfRule>
  </conditionalFormatting>
  <conditionalFormatting sqref="K69:L72">
    <cfRule type="expression" dxfId="5" priority="101" stopIfTrue="1">
      <formula>IF(N70=N22,"Duplicate LBST course","")</formula>
    </cfRule>
  </conditionalFormatting>
  <conditionalFormatting sqref="N70">
    <cfRule type="duplicateValues" dxfId="4" priority="9"/>
  </conditionalFormatting>
  <conditionalFormatting sqref="N72">
    <cfRule type="duplicateValues" dxfId="3" priority="5"/>
  </conditionalFormatting>
  <conditionalFormatting sqref="R11:R22">
    <cfRule type="cellIs" dxfId="2" priority="76" operator="equal">
      <formula>$H$5</formula>
    </cfRule>
  </conditionalFormatting>
  <conditionalFormatting sqref="R42:R54">
    <cfRule type="cellIs" dxfId="1" priority="15" operator="equal">
      <formula>$H$5</formula>
    </cfRule>
  </conditionalFormatting>
  <conditionalFormatting sqref="R58:R74">
    <cfRule type="cellIs" dxfId="0" priority="12" operator="equal">
      <formula>$H$5</formula>
    </cfRule>
  </conditionalFormatting>
  <dataValidations xWindow="2110" yWindow="325" count="4">
    <dataValidation type="list" allowBlank="1" showInputMessage="1" showErrorMessage="1" sqref="E42:E53 O65:O72 O11:O22 O44:O54 C5:C6 E11:E22 E65:E74 E26:E39 O26:O39" xr:uid="{00000000-0002-0000-0000-000000000000}">
      <formula1>Semester</formula1>
    </dataValidation>
    <dataValidation type="textLength" allowBlank="1" showInputMessage="1" showErrorMessage="1" sqref="P7:R7" xr:uid="{20DA6761-6F21-4357-B33C-525CCCF566C1}">
      <formula1>9</formula1>
      <formula2>9</formula2>
    </dataValidation>
    <dataValidation type="list" errorStyle="warning" showInputMessage="1" showErrorMessage="1" errorTitle="Duplicate course" error="Please enter a different course" prompt="Please make a selection." sqref="N72 N70 D20 D18" xr:uid="{5FA9CDBD-9A18-4BA5-A2FB-7C5FAA8AC2C4}">
      <formula1>$AF$2:$AF$6</formula1>
    </dataValidation>
    <dataValidation type="list" allowBlank="1" showInputMessage="1" showErrorMessage="1" sqref="O42:O43" xr:uid="{23085B9A-D26B-46B8-8C52-78D3C7D0B01E}">
      <formula1>j</formula1>
    </dataValidation>
  </dataValidations>
  <printOptions horizontalCentered="1"/>
  <pageMargins left="0.1" right="0.1" top="0.56000000000000005" bottom="0.19" header="0.22" footer="0.19"/>
  <pageSetup scale="51" orientation="portrait" horizontalDpi="4294967295" verticalDpi="4294967295" r:id="rId1"/>
  <headerFooter alignWithMargins="0">
    <oddHeader>&amp;C&amp;"Batang,Bold Italic"&amp;14ACADEMIC PLAN</oddHeader>
  </headerFooter>
  <drawing r:id="rId2"/>
  <legacyDrawing r:id="rId3"/>
  <extLst>
    <ext xmlns:x14="http://schemas.microsoft.com/office/spreadsheetml/2009/9/main" uri="{CCE6A557-97BC-4b89-ADB6-D9C93CAAB3DF}">
      <x14:dataValidations xmlns:xm="http://schemas.microsoft.com/office/excel/2006/main" xWindow="2110" yWindow="325" count="3">
        <x14:dataValidation type="list" allowBlank="1" showInputMessage="1" showErrorMessage="1" prompt="Please make a selection." xr:uid="{00000000-0002-0000-0000-000006000000}">
          <x14:formula1>
            <xm:f>Sheet2!$E$1:$E$3</xm:f>
          </x14:formula1>
          <xm:sqref>N22</xm:sqref>
        </x14:dataValidation>
        <x14:dataValidation type="list" allowBlank="1" showInputMessage="1" showErrorMessage="1" xr:uid="{00000000-0002-0000-0000-000007000000}">
          <x14:formula1>
            <xm:f>Sheet2!$B$1:$B$24</xm:f>
          </x14:formula1>
          <xm:sqref>P11:P22 F58 F42:F53 P44:P54 D5:D6 F11:F22 P58 F65:F74 P65:P74 F26:F39 P26:P39</xm:sqref>
        </x14:dataValidation>
        <x14:dataValidation type="list" allowBlank="1" showInputMessage="1" showErrorMessage="1" xr:uid="{00000000-0002-0000-0000-000009000000}">
          <x14:formula1>
            <xm:f>Sheet2!$I$1:$I$2</xm:f>
          </x14:formula1>
          <xm:sqref>E58 O58 O73:O74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4"/>
  <sheetViews>
    <sheetView workbookViewId="0">
      <selection activeCell="G35" sqref="G35"/>
    </sheetView>
  </sheetViews>
  <sheetFormatPr defaultColWidth="9.140625" defaultRowHeight="12.75" x14ac:dyDescent="0.2"/>
  <cols>
    <col min="1" max="9" width="9.140625" style="29"/>
    <col min="10" max="10" width="11.7109375" style="29" customWidth="1"/>
    <col min="11" max="16384" width="9.140625" style="29"/>
  </cols>
  <sheetData>
    <row r="1" spans="1:11" x14ac:dyDescent="0.2">
      <c r="A1" s="28" t="s">
        <v>58</v>
      </c>
      <c r="B1" s="29">
        <v>2007</v>
      </c>
      <c r="C1" s="28">
        <v>4</v>
      </c>
      <c r="D1" s="28">
        <v>1101</v>
      </c>
      <c r="E1" s="28">
        <v>1101</v>
      </c>
      <c r="F1" s="29">
        <v>2301</v>
      </c>
      <c r="G1" s="30" t="s">
        <v>118</v>
      </c>
      <c r="H1" s="28">
        <v>4</v>
      </c>
      <c r="I1" s="29" t="s">
        <v>58</v>
      </c>
      <c r="J1" s="28" t="s">
        <v>125</v>
      </c>
      <c r="K1" s="29">
        <v>2101</v>
      </c>
    </row>
    <row r="2" spans="1:11" x14ac:dyDescent="0.2">
      <c r="A2" s="28" t="s">
        <v>59</v>
      </c>
      <c r="B2" s="29">
        <v>2008</v>
      </c>
      <c r="C2" s="28">
        <v>3</v>
      </c>
      <c r="D2" s="28">
        <v>1103</v>
      </c>
      <c r="E2" s="28">
        <v>1103</v>
      </c>
      <c r="F2" s="29">
        <v>2102</v>
      </c>
      <c r="G2" s="29">
        <v>2101</v>
      </c>
      <c r="H2" s="28">
        <v>3</v>
      </c>
      <c r="I2" s="29" t="s">
        <v>59</v>
      </c>
      <c r="J2" s="28" t="s">
        <v>124</v>
      </c>
      <c r="K2" s="29">
        <v>2102</v>
      </c>
    </row>
    <row r="3" spans="1:11" x14ac:dyDescent="0.2">
      <c r="A3" s="28" t="s">
        <v>61</v>
      </c>
      <c r="B3" s="29">
        <v>2009</v>
      </c>
      <c r="C3" s="28">
        <v>2</v>
      </c>
      <c r="D3" s="28">
        <v>1104</v>
      </c>
      <c r="E3" s="28">
        <v>1104</v>
      </c>
      <c r="F3" s="30"/>
      <c r="G3" s="29">
        <v>2102</v>
      </c>
      <c r="H3" s="28">
        <v>2</v>
      </c>
      <c r="K3" s="30" t="s">
        <v>31</v>
      </c>
    </row>
    <row r="4" spans="1:11" x14ac:dyDescent="0.2">
      <c r="A4" s="28" t="s">
        <v>62</v>
      </c>
      <c r="B4" s="29">
        <v>2010</v>
      </c>
      <c r="C4" s="28">
        <v>1</v>
      </c>
      <c r="D4" s="28"/>
      <c r="F4" s="30"/>
      <c r="G4" s="30" t="s">
        <v>31</v>
      </c>
      <c r="H4" s="28">
        <v>1</v>
      </c>
    </row>
    <row r="5" spans="1:11" x14ac:dyDescent="0.2">
      <c r="A5" s="28"/>
      <c r="B5" s="29">
        <v>2011</v>
      </c>
      <c r="C5" s="28">
        <v>0</v>
      </c>
      <c r="D5" s="28"/>
      <c r="H5" s="30" t="s">
        <v>128</v>
      </c>
    </row>
    <row r="6" spans="1:11" x14ac:dyDescent="0.2">
      <c r="A6" s="28"/>
      <c r="B6" s="29">
        <v>2012</v>
      </c>
      <c r="C6" s="30" t="s">
        <v>128</v>
      </c>
      <c r="H6" s="30" t="s">
        <v>129</v>
      </c>
    </row>
    <row r="7" spans="1:11" x14ac:dyDescent="0.2">
      <c r="A7" s="28"/>
      <c r="B7" s="29">
        <v>2013</v>
      </c>
      <c r="C7" s="30" t="s">
        <v>129</v>
      </c>
      <c r="H7" s="30" t="s">
        <v>130</v>
      </c>
    </row>
    <row r="8" spans="1:11" x14ac:dyDescent="0.2">
      <c r="A8" s="28"/>
      <c r="B8" s="29">
        <v>2014</v>
      </c>
      <c r="C8" s="30" t="s">
        <v>130</v>
      </c>
    </row>
    <row r="9" spans="1:11" x14ac:dyDescent="0.2">
      <c r="A9" s="28"/>
      <c r="B9" s="29">
        <v>2015</v>
      </c>
    </row>
    <row r="10" spans="1:11" x14ac:dyDescent="0.2">
      <c r="A10" s="28"/>
      <c r="B10" s="29">
        <v>2016</v>
      </c>
    </row>
    <row r="11" spans="1:11" x14ac:dyDescent="0.2">
      <c r="A11" s="28"/>
      <c r="B11" s="29">
        <v>2017</v>
      </c>
    </row>
    <row r="12" spans="1:11" x14ac:dyDescent="0.2">
      <c r="A12" s="28"/>
      <c r="B12" s="29">
        <v>2018</v>
      </c>
    </row>
    <row r="13" spans="1:11" x14ac:dyDescent="0.2">
      <c r="A13" s="28"/>
      <c r="B13" s="29">
        <v>2019</v>
      </c>
    </row>
    <row r="14" spans="1:11" x14ac:dyDescent="0.2">
      <c r="A14" s="28"/>
      <c r="B14" s="29">
        <v>2020</v>
      </c>
    </row>
    <row r="15" spans="1:11" x14ac:dyDescent="0.2">
      <c r="A15" s="28"/>
      <c r="B15" s="29">
        <v>2021</v>
      </c>
    </row>
    <row r="16" spans="1:11" x14ac:dyDescent="0.2">
      <c r="A16" s="28"/>
      <c r="B16" s="29">
        <v>2022</v>
      </c>
    </row>
    <row r="17" spans="1:2" x14ac:dyDescent="0.2">
      <c r="A17" s="28"/>
      <c r="B17" s="29">
        <v>2023</v>
      </c>
    </row>
    <row r="18" spans="1:2" x14ac:dyDescent="0.2">
      <c r="B18" s="29">
        <v>2024</v>
      </c>
    </row>
    <row r="19" spans="1:2" x14ac:dyDescent="0.2">
      <c r="B19" s="29">
        <v>2025</v>
      </c>
    </row>
    <row r="20" spans="1:2" x14ac:dyDescent="0.2">
      <c r="B20" s="29">
        <v>2026</v>
      </c>
    </row>
    <row r="21" spans="1:2" x14ac:dyDescent="0.2">
      <c r="B21" s="29">
        <v>2027</v>
      </c>
    </row>
    <row r="22" spans="1:2" x14ac:dyDescent="0.2">
      <c r="B22" s="29">
        <v>2028</v>
      </c>
    </row>
    <row r="23" spans="1:2" x14ac:dyDescent="0.2">
      <c r="B23" s="29">
        <v>2029</v>
      </c>
    </row>
    <row r="24" spans="1:2" x14ac:dyDescent="0.2">
      <c r="B24" s="29">
        <v>2030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vt:i4>
      </vt:variant>
    </vt:vector>
  </HeadingPairs>
  <TitlesOfParts>
    <vt:vector size="13" baseType="lpstr">
      <vt:lpstr>Academic Plan_TEMPLATE</vt:lpstr>
      <vt:lpstr>Sheet2</vt:lpstr>
      <vt:lpstr>DesignElective</vt:lpstr>
      <vt:lpstr>ENGLCOMPA</vt:lpstr>
      <vt:lpstr>ENGLCOMPB</vt:lpstr>
      <vt:lpstr>Grade</vt:lpstr>
      <vt:lpstr>Grades</vt:lpstr>
      <vt:lpstr>LBST</vt:lpstr>
      <vt:lpstr>MEGR_3221_or_MEGR_3216</vt:lpstr>
      <vt:lpstr>NumGrade</vt:lpstr>
      <vt:lpstr>'Academic Plan_TEMPLATE'!Print_Area</vt:lpstr>
      <vt:lpstr>Semester</vt:lpstr>
      <vt:lpstr>Year</vt:lpstr>
    </vt:vector>
  </TitlesOfParts>
  <Company>UNC Charlotte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mrhetman</dc:creator>
  <cp:lastModifiedBy>Kevin Lawton</cp:lastModifiedBy>
  <cp:lastPrinted>2021-11-05T17:10:56Z</cp:lastPrinted>
  <dcterms:created xsi:type="dcterms:W3CDTF">2005-11-09T17:04:25Z</dcterms:created>
  <dcterms:modified xsi:type="dcterms:W3CDTF">2025-03-23T11:37:54Z</dcterms:modified>
</cp:coreProperties>
</file>